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8(12)" sheetId="2" r:id="rId1"/>
  </sheets>
  <calcPr calcId="144525"/>
</workbook>
</file>

<file path=xl/calcChain.xml><?xml version="1.0" encoding="utf-8"?>
<calcChain xmlns="http://schemas.openxmlformats.org/spreadsheetml/2006/main">
  <c r="E80" i="2" l="1"/>
  <c r="E75" i="2"/>
  <c r="E71" i="2"/>
  <c r="C65" i="2"/>
  <c r="C64" i="2"/>
  <c r="D58" i="2"/>
  <c r="E49" i="2"/>
  <c r="E47" i="2"/>
  <c r="E86" i="2" s="1"/>
  <c r="C47" i="2"/>
  <c r="E46" i="2"/>
  <c r="E45" i="2"/>
  <c r="C43" i="2"/>
  <c r="C42" i="2"/>
  <c r="C38" i="2"/>
  <c r="E33" i="2"/>
  <c r="C33" i="2"/>
  <c r="C32" i="2"/>
  <c r="E30" i="2"/>
  <c r="E27" i="2"/>
  <c r="C27" i="2"/>
  <c r="E23" i="2"/>
  <c r="C23" i="2"/>
  <c r="E21" i="2"/>
  <c r="E20" i="2"/>
  <c r="E19" i="2"/>
  <c r="E17" i="2" s="1"/>
  <c r="E13" i="2" s="1"/>
  <c r="C17" i="2"/>
  <c r="C16" i="2"/>
  <c r="C15" i="2"/>
  <c r="C13" i="2" s="1"/>
  <c r="C63" i="2" s="1"/>
  <c r="D12" i="2"/>
  <c r="D63" i="2" s="1"/>
  <c r="E11" i="2"/>
  <c r="E63" i="2" s="1"/>
  <c r="D11" i="2"/>
  <c r="C67" i="2" l="1"/>
  <c r="C66" i="2"/>
</calcChain>
</file>

<file path=xl/sharedStrings.xml><?xml version="1.0" encoding="utf-8"?>
<sst xmlns="http://schemas.openxmlformats.org/spreadsheetml/2006/main" count="82" uniqueCount="73">
  <si>
    <t xml:space="preserve">Отчет </t>
  </si>
  <si>
    <t>о расходовании денежных средств МКД по адресу: 
г. Иркутск, ул.Дыбовского, д.8/11</t>
  </si>
  <si>
    <t>с 01 января по 31 декабря 2013 года</t>
  </si>
  <si>
    <t>Вид услуги</t>
  </si>
  <si>
    <t>Жилой дом</t>
  </si>
  <si>
    <t>ул.Дыбовского, 8/11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</si>
  <si>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</si>
  <si>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</si>
  <si>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</si>
  <si>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</si>
  <si>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</si>
  <si>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</si>
  <si>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</si>
  <si>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общего имущества и управление  МКД, руб.</t>
  </si>
  <si>
    <t>в том числе:</t>
  </si>
  <si>
    <t>Управление многоквартирным домом, руб.</t>
  </si>
  <si>
    <t>Обслуживание инженерных сетей МКД, м2</t>
  </si>
  <si>
    <t>Уборка придомовой территории, м2</t>
  </si>
  <si>
    <t>трудозатраты, руб.</t>
  </si>
  <si>
    <t>уборка снега по территории, руб.</t>
  </si>
  <si>
    <t>расходные материалы, руб.</t>
  </si>
  <si>
    <t>перерасход по статье "Вывоз мусора", руб.</t>
  </si>
  <si>
    <t>Обслуживание пожарной сигнализации, м2</t>
  </si>
  <si>
    <t>восстановление пожарной сигнализации (замена датчика ПС), руб.</t>
  </si>
  <si>
    <t>техническое обслуживание пожарной сигнализации, руб.</t>
  </si>
  <si>
    <t>Техническое обслуживание и страхование лифтов, руб.</t>
  </si>
  <si>
    <t>техническое освидетельствование лифтов, руб.</t>
  </si>
  <si>
    <t>техническое обслуживание лифтов, руб.</t>
  </si>
  <si>
    <t>страхование лифтов,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</si>
  <si>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</si>
  <si>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</si>
  <si>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</si>
  <si>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</si>
  <si>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Ремонт прибора учета тепловой энергии, руб.</t>
  </si>
  <si>
    <t>Вывоз мусора (вывоз контейнера, содержание контейнерной площадки), руб.</t>
  </si>
  <si>
    <t>Вывоз ТБО, руб.</t>
  </si>
  <si>
    <t>Перерасход по статье "Вывоз мусора", руб.</t>
  </si>
  <si>
    <t>Аварийная служба, руб.</t>
  </si>
  <si>
    <t>Уборка лестниц, руб.</t>
  </si>
  <si>
    <t>Текущий ремонт МОП, руб.</t>
  </si>
  <si>
    <t>Материалы ( кабель ВВГ, пружина дверная, лампочки в подъезд, информационные плакаты, ручка дверная, шпингалеты,войлок, замок накладной, и т.д.)</t>
  </si>
  <si>
    <t>Замена входной двери, руб.*</t>
  </si>
  <si>
    <t>Замена тамбурной двери, руб.**</t>
  </si>
  <si>
    <t>Замена ламп накаливания, руб.</t>
  </si>
  <si>
    <t>Художественное оформление детской площадки, руб.</t>
  </si>
  <si>
    <t>Установка музыкального сопровождения корта, руб.</t>
  </si>
  <si>
    <t>Установка ковриков в тамбур, руб.</t>
  </si>
  <si>
    <t>Изготовление гирлянды, руб.</t>
  </si>
  <si>
    <t>Промывка систем ГВС и ХВС, руб.</t>
  </si>
  <si>
    <t>Домофон абонентская плата, руб.</t>
  </si>
  <si>
    <t>Дополнительные начисления</t>
  </si>
  <si>
    <t>Приобретение сборно-разборной искусственной елки, руб.</t>
  </si>
  <si>
    <t>Замена тамбурной входной двери, руб.*</t>
  </si>
  <si>
    <t>Установка видеокамер, руб.***</t>
  </si>
  <si>
    <t>Всего за 2013 год, руб.</t>
  </si>
  <si>
    <t>Собрано задолженность собственников за 2012 год, руб.</t>
  </si>
  <si>
    <t>Собрано аванс за 2014 год, руб.</t>
  </si>
  <si>
    <t>Итого собрано в 2013 год, руб.</t>
  </si>
  <si>
    <t>Собираемость за 2013, %</t>
  </si>
  <si>
    <t>1-</t>
  </si>
  <si>
    <r>
      <t xml:space="preserve">Перерасход в размере </t>
    </r>
    <r>
      <rPr>
        <i/>
        <sz val="12"/>
        <color theme="1"/>
        <rFont val="Times New Roman"/>
        <family val="1"/>
        <charset val="204"/>
      </rPr>
      <t>2968,12 руб</t>
    </r>
    <r>
      <rPr>
        <sz val="12"/>
        <color theme="1"/>
        <rFont val="Times New Roman"/>
        <family val="1"/>
        <charset val="204"/>
      </rPr>
      <t xml:space="preserve">. по статье "Вывоз мусора" (всего затрат  </t>
    </r>
    <r>
      <rPr>
        <i/>
        <sz val="12"/>
        <color theme="1"/>
        <rFont val="Times New Roman"/>
        <family val="1"/>
        <charset val="204"/>
      </rPr>
      <t>111 867,81</t>
    </r>
    <r>
      <rPr>
        <sz val="12"/>
        <color theme="1"/>
        <rFont val="Times New Roman"/>
        <family val="1"/>
        <charset val="204"/>
      </rPr>
      <t xml:space="preserve"> руб) , списан с остатка денежных средств по статье "Уборка придомовой территории".</t>
    </r>
  </si>
  <si>
    <t>*- Замена входной двери, руб. в том числе:</t>
  </si>
  <si>
    <t>Дверь, руб. (за счет остатка средств по статье "Электроэнергия МОП" за 2012 год)</t>
  </si>
  <si>
    <t>Дверь, руб. (за счет остатка средств по статье "Текущий ремонт" за 2013 год)</t>
  </si>
  <si>
    <t>**- Замена тамбурной двери, руб. в том числе:</t>
  </si>
  <si>
    <t>Дверь, (за счет остатка средств по статье "Текущий ремонт" за 2012г), руб.</t>
  </si>
  <si>
    <t>Дверь, (за счет остатка средств по статье "Текущий ремонт" за 2013г), руб.</t>
  </si>
  <si>
    <t>Дополнительные начисления (доводчик, доставка, монтаж двери) руб.</t>
  </si>
  <si>
    <t>***- Установка видеокамер, руб. в том числе:</t>
  </si>
  <si>
    <t>Дополнительные начисления, руб.</t>
  </si>
  <si>
    <t>Видеокамеры за счет остатка средств по статье "Электрическая энергия МОП" за 2012 год, руб.</t>
  </si>
  <si>
    <t>Видеокамеры за счет остатка средств по статье "Текущий ремонт" за 2012 год, руб.</t>
  </si>
  <si>
    <t>Итого остаток средств по "Текущему ремонту" за 2013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</si>
</sst>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4">
    <xf numFmtId="0" fontId="0" fillId="0" borderId="0"/>
    <xf numFmtId="0" fontId="1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5" borderId="0" applyNumberFormat="0" applyBorder="0" applyAlignment="0" applyProtection="0"/>
    <xf numFmtId="0" fontId="20" fillId="13" borderId="56" applyNumberFormat="0" applyAlignment="0" applyProtection="0"/>
    <xf numFmtId="0" fontId="21" fillId="26" borderId="57" applyNumberFormat="0" applyAlignment="0" applyProtection="0"/>
    <xf numFmtId="0" fontId="22" fillId="26" borderId="56" applyNumberFormat="0" applyAlignment="0" applyProtection="0"/>
    <xf numFmtId="0" fontId="23" fillId="0" borderId="58" applyNumberFormat="0" applyFill="0" applyAlignment="0" applyProtection="0"/>
    <xf numFmtId="0" fontId="24" fillId="0" borderId="59" applyNumberFormat="0" applyFill="0" applyAlignment="0" applyProtection="0"/>
    <xf numFmtId="0" fontId="25" fillId="0" borderId="6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1" applyNumberFormat="0" applyFill="0" applyAlignment="0" applyProtection="0"/>
    <xf numFmtId="0" fontId="27" fillId="27" borderId="62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63" applyNumberFormat="0" applyFont="0" applyAlignment="0" applyProtection="0"/>
    <xf numFmtId="0" fontId="33" fillId="0" borderId="6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</cellStyleXfs>
  <cellXfs count="168">
    <xf numFmtId="0" fontId="0" fillId="0" borderId="0" xfId="0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readingOrder="1"/>
    </xf>
    <xf numFmtId="0" fontId="1" fillId="0" borderId="0" xfId="1" applyAlignment="1">
      <alignment readingOrder="1"/>
    </xf>
    <xf numFmtId="0" fontId="7" fillId="4" borderId="5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shrinkToFit="1" readingOrder="1"/>
    </xf>
    <xf numFmtId="4" fontId="6" fillId="0" borderId="3" xfId="1" applyNumberFormat="1" applyFont="1" applyFill="1" applyBorder="1" applyAlignment="1">
      <alignment horizontal="right" vertical="center" shrinkToFit="1" readingOrder="1"/>
    </xf>
    <xf numFmtId="4" fontId="6" fillId="0" borderId="4" xfId="1" applyNumberFormat="1" applyFont="1" applyFill="1" applyBorder="1" applyAlignment="1">
      <alignment horizontal="right" vertical="center" shrinkToFit="1" readingOrder="1"/>
    </xf>
    <xf numFmtId="4" fontId="3" fillId="0" borderId="0" xfId="1" applyNumberFormat="1" applyFont="1" applyAlignment="1">
      <alignment readingOrder="1"/>
    </xf>
    <xf numFmtId="0" fontId="7" fillId="0" borderId="16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right" vertical="center" shrinkToFit="1" readingOrder="1"/>
    </xf>
    <xf numFmtId="4" fontId="6" fillId="0" borderId="7" xfId="1" applyNumberFormat="1" applyFont="1" applyFill="1" applyBorder="1" applyAlignment="1">
      <alignment horizontal="right" vertical="center" shrinkToFit="1" readingOrder="1"/>
    </xf>
    <xf numFmtId="4" fontId="6" fillId="0" borderId="8" xfId="1" applyNumberFormat="1" applyFont="1" applyBorder="1" applyAlignment="1">
      <alignment horizontal="right" shrinkToFit="1" readingOrder="1"/>
    </xf>
    <xf numFmtId="0" fontId="7" fillId="0" borderId="17" xfId="1" applyFont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shrinkToFit="1" readingOrder="1"/>
    </xf>
    <xf numFmtId="4" fontId="6" fillId="0" borderId="10" xfId="1" applyNumberFormat="1" applyFont="1" applyFill="1" applyBorder="1" applyAlignment="1">
      <alignment horizontal="right" vertical="center" shrinkToFit="1" readingOrder="1"/>
    </xf>
    <xf numFmtId="4" fontId="6" fillId="0" borderId="11" xfId="1" applyNumberFormat="1" applyFont="1" applyFill="1" applyBorder="1" applyAlignment="1">
      <alignment horizontal="right" vertical="center" shrinkToFit="1" readingOrder="1"/>
    </xf>
    <xf numFmtId="0" fontId="7" fillId="0" borderId="1" xfId="1" applyFont="1" applyFill="1" applyBorder="1" applyAlignment="1">
      <alignment vertical="center" wrapText="1"/>
    </xf>
    <xf numFmtId="0" fontId="7" fillId="0" borderId="21" xfId="1" applyFont="1" applyFill="1" applyBorder="1" applyAlignment="1">
      <alignment horizontal="right" vertical="justify" wrapText="1" readingOrder="1"/>
    </xf>
    <xf numFmtId="0" fontId="7" fillId="0" borderId="5" xfId="1" applyFont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justify" wrapText="1" readingOrder="1"/>
    </xf>
    <xf numFmtId="4" fontId="4" fillId="0" borderId="6" xfId="1" applyNumberFormat="1" applyFont="1" applyFill="1" applyBorder="1" applyAlignment="1">
      <alignment horizontal="right" vertical="center" shrinkToFit="1" readingOrder="1"/>
    </xf>
    <xf numFmtId="4" fontId="4" fillId="0" borderId="7" xfId="1" applyNumberFormat="1" applyFont="1" applyFill="1" applyBorder="1" applyAlignment="1">
      <alignment horizontal="right" vertical="center" shrinkToFit="1" readingOrder="1"/>
    </xf>
    <xf numFmtId="4" fontId="4" fillId="0" borderId="8" xfId="1" applyNumberFormat="1" applyFont="1" applyFill="1" applyBorder="1" applyAlignment="1">
      <alignment horizontal="right" vertical="center" shrinkToFit="1" readingOrder="1"/>
    </xf>
    <xf numFmtId="0" fontId="7" fillId="0" borderId="17" xfId="1" applyFont="1" applyFill="1" applyBorder="1" applyAlignment="1">
      <alignment vertical="justify" wrapText="1" readingOrder="1"/>
    </xf>
    <xf numFmtId="0" fontId="7" fillId="0" borderId="29" xfId="1" applyFont="1" applyFill="1" applyBorder="1" applyAlignment="1">
      <alignment horizontal="right" vertical="justify" wrapTex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0" fontId="8" fillId="0" borderId="29" xfId="1" applyFont="1" applyBorder="1" applyAlignment="1">
      <alignment horizontal="left" vertical="top" wrapText="1"/>
    </xf>
    <xf numFmtId="4" fontId="4" fillId="0" borderId="28" xfId="1" applyNumberFormat="1" applyFont="1" applyBorder="1" applyAlignment="1">
      <alignment horizontal="right" vertical="center" shrinkToFit="1" readingOrder="1"/>
    </xf>
    <xf numFmtId="4" fontId="4" fillId="0" borderId="31" xfId="1" applyNumberFormat="1" applyFont="1" applyBorder="1" applyAlignment="1">
      <alignment horizontal="right" vertical="center" shrinkToFit="1" readingOrder="1"/>
    </xf>
    <xf numFmtId="4" fontId="9" fillId="0" borderId="8" xfId="1" applyNumberFormat="1" applyFont="1" applyBorder="1" applyAlignment="1">
      <alignment horizontal="right" shrinkToFit="1" readingOrder="1"/>
    </xf>
    <xf numFmtId="4" fontId="4" fillId="0" borderId="32" xfId="1" applyNumberFormat="1" applyFont="1" applyBorder="1" applyAlignment="1">
      <alignment horizontal="right" vertical="center" shrinkToFit="1" readingOrder="1"/>
    </xf>
    <xf numFmtId="4" fontId="4" fillId="0" borderId="0" xfId="1" applyNumberFormat="1" applyFont="1" applyBorder="1" applyAlignment="1">
      <alignment horizontal="right" vertical="center" shrinkToFit="1" readingOrder="1"/>
    </xf>
    <xf numFmtId="4" fontId="9" fillId="0" borderId="27" xfId="1" applyNumberFormat="1" applyFont="1" applyBorder="1" applyAlignment="1">
      <alignment horizontal="right" shrinkToFit="1" readingOrder="1"/>
    </xf>
    <xf numFmtId="0" fontId="8" fillId="0" borderId="16" xfId="1" applyFont="1" applyBorder="1" applyAlignment="1">
      <alignment horizontal="left" vertical="top" wrapText="1"/>
    </xf>
    <xf numFmtId="0" fontId="9" fillId="0" borderId="17" xfId="1" applyFont="1" applyFill="1" applyBorder="1" applyAlignment="1">
      <alignment horizontal="left" vertical="top" wrapText="1"/>
    </xf>
    <xf numFmtId="4" fontId="10" fillId="0" borderId="30" xfId="1" applyNumberFormat="1" applyFont="1" applyFill="1" applyBorder="1" applyAlignment="1">
      <alignment shrinkToFit="1"/>
    </xf>
    <xf numFmtId="0" fontId="10" fillId="5" borderId="33" xfId="1" applyNumberFormat="1" applyFont="1" applyFill="1" applyBorder="1" applyAlignment="1">
      <alignment horizontal="center" vertical="center" shrinkToFit="1"/>
    </xf>
    <xf numFmtId="4" fontId="9" fillId="0" borderId="8" xfId="1" applyNumberFormat="1" applyFont="1" applyFill="1" applyBorder="1" applyAlignment="1">
      <alignment horizontal="right" vertical="center" shrinkToFit="1" readingOrder="1"/>
    </xf>
    <xf numFmtId="4" fontId="4" fillId="0" borderId="25" xfId="1" applyNumberFormat="1" applyFont="1" applyFill="1" applyBorder="1" applyAlignment="1">
      <alignment horizontal="right" vertical="center" shrinkToFit="1" readingOrder="1"/>
    </xf>
    <xf numFmtId="0" fontId="9" fillId="0" borderId="16" xfId="1" applyFont="1" applyFill="1" applyBorder="1" applyAlignment="1">
      <alignment horizontal="left" vertical="justify" wrapText="1" readingOrder="1"/>
    </xf>
    <xf numFmtId="4" fontId="4" fillId="0" borderId="28" xfId="1" applyNumberFormat="1" applyFont="1" applyFill="1" applyBorder="1" applyAlignment="1">
      <alignment vertical="center" shrinkToFit="1" readingOrder="1"/>
    </xf>
    <xf numFmtId="4" fontId="4" fillId="0" borderId="34" xfId="1" applyNumberFormat="1" applyFont="1" applyFill="1" applyBorder="1" applyAlignment="1">
      <alignment vertical="center" shrinkToFit="1" readingOrder="1"/>
    </xf>
    <xf numFmtId="4" fontId="4" fillId="0" borderId="30" xfId="1" applyNumberFormat="1" applyFont="1" applyFill="1" applyBorder="1" applyAlignment="1">
      <alignment vertical="center" shrinkToFit="1" readingOrder="1"/>
    </xf>
    <xf numFmtId="4" fontId="4" fillId="0" borderId="33" xfId="1" applyNumberFormat="1" applyFont="1" applyFill="1" applyBorder="1" applyAlignment="1">
      <alignment vertical="center" shrinkToFit="1" readingOrder="1"/>
    </xf>
    <xf numFmtId="0" fontId="7" fillId="0" borderId="17" xfId="1" applyFont="1" applyFill="1" applyBorder="1" applyAlignment="1">
      <alignment vertical="top" wrapText="1" readingOrder="1"/>
    </xf>
    <xf numFmtId="0" fontId="11" fillId="0" borderId="0" xfId="1" applyFont="1" applyAlignment="1">
      <alignment readingOrder="1"/>
    </xf>
    <xf numFmtId="0" fontId="9" fillId="0" borderId="29" xfId="1" applyFont="1" applyFill="1" applyBorder="1" applyAlignment="1">
      <alignment horizontal="left" vertical="justify" wrapText="1" readingOrder="1"/>
    </xf>
    <xf numFmtId="4" fontId="9" fillId="0" borderId="27" xfId="1" applyNumberFormat="1" applyFont="1" applyFill="1" applyBorder="1" applyAlignment="1">
      <alignment horizontal="right" vertical="center" shrinkToFit="1" readingOrder="1"/>
    </xf>
    <xf numFmtId="0" fontId="9" fillId="0" borderId="16" xfId="1" applyFont="1" applyFill="1" applyBorder="1" applyAlignment="1">
      <alignment horizontal="left" vertical="top" wrapText="1" readingOrder="1"/>
    </xf>
    <xf numFmtId="4" fontId="4" fillId="0" borderId="32" xfId="1" applyNumberFormat="1" applyFont="1" applyFill="1" applyBorder="1" applyAlignment="1">
      <alignment vertical="center" shrinkToFit="1" readingOrder="1"/>
    </xf>
    <xf numFmtId="4" fontId="4" fillId="0" borderId="35" xfId="1" applyNumberFormat="1" applyFont="1" applyFill="1" applyBorder="1" applyAlignment="1">
      <alignment vertical="center" shrinkToFit="1" readingOrder="1"/>
    </xf>
    <xf numFmtId="0" fontId="7" fillId="0" borderId="16" xfId="1" applyFont="1" applyFill="1" applyBorder="1" applyAlignment="1">
      <alignment horizontal="left" vertical="top" wrapText="1" readingOrder="1"/>
    </xf>
    <xf numFmtId="0" fontId="7" fillId="0" borderId="29" xfId="1" applyFont="1" applyFill="1" applyBorder="1" applyAlignment="1">
      <alignment horizontal="right" vertical="top" wrapText="1" readingOrder="1"/>
    </xf>
    <xf numFmtId="0" fontId="9" fillId="6" borderId="5" xfId="1" applyFont="1" applyFill="1" applyBorder="1" applyAlignment="1">
      <alignment vertical="top" wrapText="1"/>
    </xf>
    <xf numFmtId="0" fontId="9" fillId="6" borderId="17" xfId="1" applyFont="1" applyFill="1" applyBorder="1" applyAlignment="1">
      <alignment vertical="top" wrapText="1"/>
    </xf>
    <xf numFmtId="0" fontId="7" fillId="0" borderId="17" xfId="1" applyFont="1" applyFill="1" applyBorder="1" applyAlignment="1">
      <alignment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justify" wrapText="1" readingOrder="1"/>
    </xf>
    <xf numFmtId="0" fontId="7" fillId="0" borderId="29" xfId="1" applyFont="1" applyBorder="1" applyAlignment="1">
      <alignment horizontal="right" vertical="center" wrapText="1"/>
    </xf>
    <xf numFmtId="0" fontId="8" fillId="0" borderId="29" xfId="1" applyFont="1" applyBorder="1" applyAlignment="1">
      <alignment horizontal="left" vertical="center" wrapText="1"/>
    </xf>
    <xf numFmtId="4" fontId="6" fillId="0" borderId="32" xfId="1" applyNumberFormat="1" applyFont="1" applyFill="1" applyBorder="1" applyAlignment="1">
      <alignment horizontal="right" vertical="center" shrinkToFit="1" readingOrder="1"/>
    </xf>
    <xf numFmtId="4" fontId="6" fillId="0" borderId="0" xfId="1" applyNumberFormat="1" applyFont="1" applyFill="1" applyBorder="1" applyAlignment="1">
      <alignment horizontal="right" vertical="center" shrinkToFit="1" readingOrder="1"/>
    </xf>
    <xf numFmtId="0" fontId="8" fillId="0" borderId="5" xfId="1" applyFont="1" applyBorder="1" applyAlignment="1">
      <alignment horizontal="left" vertical="center" wrapText="1"/>
    </xf>
    <xf numFmtId="4" fontId="6" fillId="0" borderId="30" xfId="1" applyNumberFormat="1" applyFont="1" applyFill="1" applyBorder="1" applyAlignment="1">
      <alignment horizontal="right" vertical="center" shrinkToFit="1" readingOrder="1"/>
    </xf>
    <xf numFmtId="4" fontId="6" fillId="0" borderId="36" xfId="1" applyNumberFormat="1" applyFont="1" applyFill="1" applyBorder="1" applyAlignment="1">
      <alignment horizontal="right" vertical="center" shrinkToFit="1" readingOrder="1"/>
    </xf>
    <xf numFmtId="4" fontId="9" fillId="0" borderId="37" xfId="1" applyNumberFormat="1" applyFont="1" applyBorder="1" applyAlignment="1">
      <alignment horizontal="right" shrinkToFit="1" readingOrder="1"/>
    </xf>
    <xf numFmtId="0" fontId="7" fillId="0" borderId="1" xfId="1" applyFont="1" applyFill="1" applyBorder="1" applyAlignment="1">
      <alignment horizontal="left" vertical="center" wrapText="1"/>
    </xf>
    <xf numFmtId="0" fontId="7" fillId="0" borderId="21" xfId="1" applyFont="1" applyBorder="1" applyAlignment="1">
      <alignment horizontal="right" vertical="center" wrapText="1"/>
    </xf>
    <xf numFmtId="0" fontId="9" fillId="0" borderId="40" xfId="1" applyFont="1" applyBorder="1" applyAlignment="1">
      <alignment horizontal="left" vertical="center" wrapText="1"/>
    </xf>
    <xf numFmtId="4" fontId="6" fillId="0" borderId="41" xfId="1" applyNumberFormat="1" applyFont="1" applyFill="1" applyBorder="1" applyAlignment="1">
      <alignment vertical="center" shrinkToFit="1" readingOrder="1"/>
    </xf>
    <xf numFmtId="4" fontId="6" fillId="0" borderId="42" xfId="1" applyNumberFormat="1" applyFont="1" applyFill="1" applyBorder="1" applyAlignment="1">
      <alignment vertical="center" shrinkToFit="1" readingOrder="1"/>
    </xf>
    <xf numFmtId="4" fontId="9" fillId="0" borderId="4" xfId="1" applyNumberFormat="1" applyFont="1" applyFill="1" applyBorder="1" applyAlignment="1">
      <alignment horizontal="right" vertical="center" shrinkToFit="1" readingOrder="1"/>
    </xf>
    <xf numFmtId="0" fontId="9" fillId="0" borderId="29" xfId="1" applyFont="1" applyBorder="1" applyAlignment="1">
      <alignment horizontal="left" vertical="center" wrapText="1"/>
    </xf>
    <xf numFmtId="4" fontId="6" fillId="0" borderId="32" xfId="1" applyNumberFormat="1" applyFont="1" applyFill="1" applyBorder="1" applyAlignment="1">
      <alignment vertical="center" shrinkToFit="1" readingOrder="1"/>
    </xf>
    <xf numFmtId="4" fontId="6" fillId="0" borderId="35" xfId="1" applyNumberFormat="1" applyFont="1" applyFill="1" applyBorder="1" applyAlignment="1">
      <alignment vertical="center" shrinkToFit="1" readingOrder="1"/>
    </xf>
    <xf numFmtId="0" fontId="8" fillId="0" borderId="16" xfId="1" applyFont="1" applyBorder="1" applyAlignment="1">
      <alignment horizontal="left" vertical="center" wrapText="1"/>
    </xf>
    <xf numFmtId="4" fontId="9" fillId="0" borderId="27" xfId="1" applyNumberFormat="1" applyFont="1" applyFill="1" applyBorder="1" applyAlignment="1">
      <alignment horizontal="right" shrinkToFit="1" readingOrder="1"/>
    </xf>
    <xf numFmtId="0" fontId="8" fillId="0" borderId="16" xfId="1" applyFont="1" applyFill="1" applyBorder="1" applyAlignment="1">
      <alignment horizontal="left" vertical="center" wrapText="1"/>
    </xf>
    <xf numFmtId="0" fontId="8" fillId="0" borderId="17" xfId="1" applyFont="1" applyFill="1" applyBorder="1" applyAlignment="1">
      <alignment horizontal="left" vertical="center" wrapText="1"/>
    </xf>
    <xf numFmtId="4" fontId="9" fillId="0" borderId="11" xfId="1" applyNumberFormat="1" applyFont="1" applyFill="1" applyBorder="1" applyAlignment="1">
      <alignment horizontal="right" vertical="center" shrinkToFit="1" readingOrder="1"/>
    </xf>
    <xf numFmtId="0" fontId="7" fillId="0" borderId="12" xfId="1" applyFont="1" applyFill="1" applyBorder="1" applyAlignment="1">
      <alignment horizontal="left" vertical="justify" wrapText="1" readingOrder="1"/>
    </xf>
    <xf numFmtId="4" fontId="6" fillId="0" borderId="43" xfId="1" applyNumberFormat="1" applyFont="1" applyFill="1" applyBorder="1" applyAlignment="1">
      <alignment horizontal="right" vertical="center" readingOrder="1"/>
    </xf>
    <xf numFmtId="4" fontId="6" fillId="0" borderId="44" xfId="1" applyNumberFormat="1" applyFont="1" applyFill="1" applyBorder="1" applyAlignment="1">
      <alignment horizontal="right" vertical="center" readingOrder="1"/>
    </xf>
    <xf numFmtId="4" fontId="6" fillId="0" borderId="45" xfId="1" applyNumberFormat="1" applyFont="1" applyFill="1" applyBorder="1" applyAlignment="1">
      <alignment horizontal="right" vertical="center" readingOrder="1"/>
    </xf>
    <xf numFmtId="0" fontId="9" fillId="0" borderId="12" xfId="1" applyFont="1" applyFill="1" applyBorder="1" applyAlignment="1">
      <alignment horizontal="left" vertical="justify" wrapText="1" readingOrder="1"/>
    </xf>
    <xf numFmtId="4" fontId="4" fillId="0" borderId="13" xfId="1" applyNumberFormat="1" applyFont="1" applyFill="1" applyBorder="1" applyAlignment="1">
      <alignment horizontal="right" vertical="center" readingOrder="1"/>
    </xf>
    <xf numFmtId="4" fontId="4" fillId="0" borderId="48" xfId="1" applyNumberFormat="1" applyFont="1" applyFill="1" applyBorder="1" applyAlignment="1">
      <alignment horizontal="right" vertical="center" readingOrder="1"/>
    </xf>
    <xf numFmtId="4" fontId="4" fillId="0" borderId="45" xfId="1" applyNumberFormat="1" applyFont="1" applyFill="1" applyBorder="1" applyAlignment="1">
      <alignment horizontal="right" vertical="center" readingOrder="1"/>
    </xf>
    <xf numFmtId="0" fontId="6" fillId="7" borderId="12" xfId="1" applyFont="1" applyFill="1" applyBorder="1" applyAlignment="1">
      <alignment horizontal="center" vertical="top" wrapText="1"/>
    </xf>
    <xf numFmtId="4" fontId="12" fillId="7" borderId="13" xfId="1" applyNumberFormat="1" applyFont="1" applyFill="1" applyBorder="1" applyAlignment="1">
      <alignment vertical="top" wrapText="1"/>
    </xf>
    <xf numFmtId="4" fontId="12" fillId="7" borderId="48" xfId="1" applyNumberFormat="1" applyFont="1" applyFill="1" applyBorder="1" applyAlignment="1">
      <alignment vertical="top" wrapText="1"/>
    </xf>
    <xf numFmtId="4" fontId="12" fillId="7" borderId="45" xfId="1" applyNumberFormat="1" applyFont="1" applyFill="1" applyBorder="1" applyAlignment="1">
      <alignment vertical="top" wrapText="1"/>
    </xf>
    <xf numFmtId="0" fontId="6" fillId="0" borderId="21" xfId="1" applyFont="1" applyBorder="1" applyAlignment="1">
      <alignment horizontal="center" vertical="top" wrapText="1"/>
    </xf>
    <xf numFmtId="0" fontId="6" fillId="7" borderId="21" xfId="1" applyFont="1" applyFill="1" applyBorder="1" applyAlignment="1">
      <alignment horizontal="center" vertical="top" wrapText="1"/>
    </xf>
    <xf numFmtId="0" fontId="6" fillId="7" borderId="52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vertical="center"/>
    </xf>
    <xf numFmtId="9" fontId="4" fillId="6" borderId="0" xfId="1" applyNumberFormat="1" applyFont="1" applyFill="1" applyBorder="1" applyAlignment="1">
      <alignment horizontal="center" vertical="center" wrapText="1" readingOrder="1"/>
    </xf>
    <xf numFmtId="4" fontId="9" fillId="6" borderId="0" xfId="1" applyNumberFormat="1" applyFont="1" applyFill="1" applyBorder="1" applyAlignment="1">
      <alignment horizontal="right" vertical="center" wrapText="1" readingOrder="1"/>
    </xf>
    <xf numFmtId="0" fontId="11" fillId="0" borderId="0" xfId="1" applyFont="1" applyAlignment="1">
      <alignment horizontal="right"/>
    </xf>
    <xf numFmtId="0" fontId="14" fillId="0" borderId="0" xfId="1" applyFont="1" applyAlignment="1">
      <alignment vertical="center"/>
    </xf>
    <xf numFmtId="0" fontId="16" fillId="0" borderId="0" xfId="1" applyFont="1"/>
    <xf numFmtId="0" fontId="14" fillId="0" borderId="0" xfId="1" applyFont="1"/>
    <xf numFmtId="4" fontId="16" fillId="0" borderId="0" xfId="1" applyNumberFormat="1" applyFont="1"/>
    <xf numFmtId="0" fontId="3" fillId="6" borderId="0" xfId="1" applyFont="1" applyFill="1"/>
    <xf numFmtId="0" fontId="9" fillId="0" borderId="7" xfId="1" applyFont="1" applyFill="1" applyBorder="1" applyAlignment="1">
      <alignment horizontal="left" vertical="justify" wrapText="1" readingOrder="1"/>
    </xf>
    <xf numFmtId="4" fontId="9" fillId="0" borderId="7" xfId="1" applyNumberFormat="1" applyFont="1" applyFill="1" applyBorder="1" applyAlignment="1">
      <alignment horizontal="right" vertical="center" readingOrder="1"/>
    </xf>
    <xf numFmtId="0" fontId="3" fillId="0" borderId="0" xfId="1" applyFont="1" applyAlignment="1">
      <alignment vertical="top"/>
    </xf>
    <xf numFmtId="0" fontId="14" fillId="0" borderId="7" xfId="1" applyFont="1" applyBorder="1" applyAlignment="1">
      <alignment vertical="top"/>
    </xf>
    <xf numFmtId="4" fontId="14" fillId="0" borderId="7" xfId="1" applyNumberFormat="1" applyFont="1" applyBorder="1" applyAlignment="1">
      <alignment vertical="center"/>
    </xf>
    <xf numFmtId="0" fontId="1" fillId="0" borderId="0" xfId="1" applyAlignment="1">
      <alignment vertical="top"/>
    </xf>
    <xf numFmtId="0" fontId="14" fillId="0" borderId="7" xfId="1" applyFont="1" applyBorder="1" applyAlignment="1">
      <alignment vertical="top" wrapText="1"/>
    </xf>
    <xf numFmtId="0" fontId="14" fillId="0" borderId="7" xfId="1" applyFont="1" applyBorder="1"/>
    <xf numFmtId="0" fontId="17" fillId="0" borderId="0" xfId="1" applyFont="1"/>
    <xf numFmtId="0" fontId="14" fillId="0" borderId="0" xfId="1" applyFont="1" applyBorder="1" applyAlignment="1">
      <alignment vertical="top" wrapText="1"/>
    </xf>
    <xf numFmtId="0" fontId="14" fillId="0" borderId="0" xfId="1" applyFont="1" applyBorder="1"/>
    <xf numFmtId="4" fontId="14" fillId="0" borderId="0" xfId="1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/>
    <xf numFmtId="4" fontId="11" fillId="0" borderId="0" xfId="1" applyNumberFormat="1" applyFont="1"/>
    <xf numFmtId="0" fontId="7" fillId="5" borderId="41" xfId="1" applyFont="1" applyFill="1" applyBorder="1" applyAlignment="1">
      <alignment horizontal="center" vertical="justify" wrapText="1" readingOrder="1"/>
    </xf>
    <xf numFmtId="0" fontId="7" fillId="5" borderId="46" xfId="1" applyFont="1" applyFill="1" applyBorder="1" applyAlignment="1">
      <alignment horizontal="center" vertical="justify" wrapText="1" readingOrder="1"/>
    </xf>
    <xf numFmtId="0" fontId="7" fillId="5" borderId="47" xfId="1" applyFont="1" applyFill="1" applyBorder="1" applyAlignment="1">
      <alignment horizontal="center" vertical="justify" wrapText="1" readingOrder="1"/>
    </xf>
    <xf numFmtId="4" fontId="12" fillId="6" borderId="13" xfId="1" applyNumberFormat="1" applyFont="1" applyFill="1" applyBorder="1" applyAlignment="1">
      <alignment horizontal="center" vertical="center"/>
    </xf>
    <xf numFmtId="4" fontId="12" fillId="6" borderId="14" xfId="1" applyNumberFormat="1" applyFont="1" applyFill="1" applyBorder="1" applyAlignment="1">
      <alignment horizontal="center" vertical="center"/>
    </xf>
    <xf numFmtId="4" fontId="12" fillId="6" borderId="15" xfId="1" applyNumberFormat="1" applyFont="1" applyFill="1" applyBorder="1" applyAlignment="1">
      <alignment horizontal="center" vertical="center"/>
    </xf>
    <xf numFmtId="4" fontId="12" fillId="7" borderId="49" xfId="1" applyNumberFormat="1" applyFont="1" applyFill="1" applyBorder="1" applyAlignment="1">
      <alignment horizontal="center" vertical="top" wrapText="1"/>
    </xf>
    <xf numFmtId="4" fontId="12" fillId="7" borderId="50" xfId="1" applyNumberFormat="1" applyFont="1" applyFill="1" applyBorder="1" applyAlignment="1">
      <alignment horizontal="center" vertical="top" wrapText="1"/>
    </xf>
    <xf numFmtId="4" fontId="12" fillId="7" borderId="51" xfId="1" applyNumberFormat="1" applyFont="1" applyFill="1" applyBorder="1" applyAlignment="1">
      <alignment horizontal="center" vertical="top" wrapText="1"/>
    </xf>
    <xf numFmtId="9" fontId="11" fillId="7" borderId="53" xfId="1" applyNumberFormat="1" applyFont="1" applyFill="1" applyBorder="1" applyAlignment="1">
      <alignment horizontal="center" vertical="top" wrapText="1"/>
    </xf>
    <xf numFmtId="9" fontId="11" fillId="7" borderId="54" xfId="1" applyNumberFormat="1" applyFont="1" applyFill="1" applyBorder="1" applyAlignment="1">
      <alignment horizontal="center" vertical="top" wrapText="1"/>
    </xf>
    <xf numFmtId="9" fontId="11" fillId="7" borderId="55" xfId="1" applyNumberFormat="1" applyFont="1" applyFill="1" applyBorder="1" applyAlignment="1">
      <alignment horizontal="center" vertical="top" wrapText="1"/>
    </xf>
    <xf numFmtId="4" fontId="4" fillId="0" borderId="9" xfId="1" applyNumberFormat="1" applyFont="1" applyFill="1" applyBorder="1" applyAlignment="1">
      <alignment horizontal="right" vertical="center" shrinkToFit="1" readingOrder="1"/>
    </xf>
    <xf numFmtId="4" fontId="4" fillId="0" borderId="25" xfId="1" applyNumberFormat="1" applyFont="1" applyFill="1" applyBorder="1" applyAlignment="1">
      <alignment horizontal="right" vertical="center" shrinkToFi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26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horizontal="right" vertical="center" shrinkToFit="1" readingOrder="1"/>
    </xf>
    <xf numFmtId="4" fontId="6" fillId="0" borderId="18" xfId="1" applyNumberFormat="1" applyFont="1" applyFill="1" applyBorder="1" applyAlignment="1">
      <alignment horizontal="right" vertical="center" shrinkToFit="1" readingOrder="1"/>
    </xf>
    <xf numFmtId="4" fontId="6" fillId="0" borderId="22" xfId="1" applyNumberFormat="1" applyFont="1" applyFill="1" applyBorder="1" applyAlignment="1">
      <alignment horizontal="right" vertical="center" shrinkToFit="1" readingOrder="1"/>
    </xf>
    <xf numFmtId="4" fontId="6" fillId="0" borderId="20" xfId="1" applyNumberFormat="1" applyFont="1" applyFill="1" applyBorder="1" applyAlignment="1">
      <alignment horizontal="right" vertical="center" shrinkToFit="1" readingOrder="1"/>
    </xf>
    <xf numFmtId="4" fontId="6" fillId="0" borderId="24" xfId="1" applyNumberFormat="1" applyFont="1" applyFill="1" applyBorder="1" applyAlignment="1">
      <alignment horizontal="right" vertical="center" shrinkToFit="1" readingOrder="1"/>
    </xf>
    <xf numFmtId="4" fontId="6" fillId="0" borderId="38" xfId="1" applyNumberFormat="1" applyFont="1" applyFill="1" applyBorder="1" applyAlignment="1">
      <alignment horizontal="right" vertical="center" shrinkToFit="1" readingOrder="1"/>
    </xf>
    <xf numFmtId="4" fontId="6" fillId="0" borderId="39" xfId="1" applyNumberFormat="1" applyFont="1" applyFill="1" applyBorder="1" applyAlignment="1">
      <alignment horizontal="right" vertical="center" shrinkToFit="1" readingOrder="1"/>
    </xf>
    <xf numFmtId="4" fontId="6" fillId="3" borderId="13" xfId="1" applyNumberFormat="1" applyFont="1" applyFill="1" applyBorder="1" applyAlignment="1">
      <alignment horizontal="center" vertical="center" shrinkToFit="1" readingOrder="1"/>
    </xf>
    <xf numFmtId="4" fontId="6" fillId="3" borderId="14" xfId="1" applyNumberFormat="1" applyFont="1" applyFill="1" applyBorder="1" applyAlignment="1">
      <alignment horizontal="center" vertical="center" shrinkToFit="1" readingOrder="1"/>
    </xf>
    <xf numFmtId="4" fontId="6" fillId="3" borderId="15" xfId="1" applyNumberFormat="1" applyFont="1" applyFill="1" applyBorder="1" applyAlignment="1">
      <alignment horizontal="center" vertical="center" shrinkToFit="1" readingOrder="1"/>
    </xf>
    <xf numFmtId="4" fontId="6" fillId="0" borderId="19" xfId="1" applyNumberFormat="1" applyFont="1" applyFill="1" applyBorder="1" applyAlignment="1">
      <alignment horizontal="right" vertical="center" shrinkToFit="1" readingOrder="1"/>
    </xf>
    <xf numFmtId="4" fontId="6" fillId="0" borderId="23" xfId="1" applyNumberFormat="1" applyFont="1" applyFill="1" applyBorder="1" applyAlignment="1">
      <alignment horizontal="right" vertical="center" shrinkToFit="1" readingOrder="1"/>
    </xf>
    <xf numFmtId="4" fontId="4" fillId="0" borderId="28" xfId="1" applyNumberFormat="1" applyFont="1" applyFill="1" applyBorder="1" applyAlignment="1">
      <alignment horizontal="right" vertical="center" shrinkToFit="1" readingOrder="1"/>
    </xf>
    <xf numFmtId="4" fontId="4" fillId="0" borderId="30" xfId="1" applyNumberFormat="1" applyFont="1" applyFill="1" applyBorder="1" applyAlignment="1">
      <alignment horizontal="right" vertical="center" shrinkToFit="1" readingOrder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39"/>
    <cellStyle name="Обычный 13" xfId="40"/>
    <cellStyle name="Обычный 2" xfId="41"/>
    <cellStyle name="Обычный 3" xfId="42"/>
    <cellStyle name="Обычный 4" xfId="43"/>
    <cellStyle name="Обычный 5" xfId="44"/>
    <cellStyle name="Обычный 6" xfId="45"/>
    <cellStyle name="Обычный 7" xfId="1"/>
    <cellStyle name="Обычный 8" xfId="46"/>
    <cellStyle name="Обычный 9" xfId="47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89"/>
  <sheetViews>
    <sheetView tabSelected="1" zoomScaleNormal="100" workbookViewId="0">
      <selection activeCell="D72" sqref="D72"/>
    </sheetView>
  </sheetViews>
  <sheetFormatPr defaultRowHeight="15" x14ac:dyDescent="0.25"/>
  <cols>
    <col min="1" max="1" width="9.140625" style="2"/>
    <col min="2" max="2" width="81.140625" style="2" customWidth="1"/>
    <col min="3" max="3" width="21.5703125" style="2" hidden="1" customWidth="1"/>
    <col min="4" max="5" width="21.5703125" style="2" customWidth="1"/>
    <col min="6" max="6" width="18.42578125" style="2" customWidth="1"/>
    <col min="7" max="7" width="12.28515625" style="2" customWidth="1"/>
    <col min="8" max="16384" width="9.140625" style="2"/>
  </cols>
  <sheetData>
    <row r="2" spans="2:6" ht="19.5" x14ac:dyDescent="0.25">
      <c r="B2" s="158" t="s">
        <v>0</v>
      </c>
      <c r="C2" s="158"/>
      <c r="D2" s="158"/>
      <c r="E2" s="158"/>
      <c r="F2" s="1"/>
    </row>
    <row r="3" spans="2:6" ht="42" customHeight="1" x14ac:dyDescent="0.25">
      <c r="B3" s="159" t="s">
        <v>1</v>
      </c>
      <c r="C3" s="159"/>
      <c r="D3" s="159"/>
      <c r="E3" s="159"/>
      <c r="F3" s="1"/>
    </row>
    <row r="4" spans="2:6" ht="19.5" x14ac:dyDescent="0.25">
      <c r="B4" s="158" t="s">
        <v>2</v>
      </c>
      <c r="C4" s="158"/>
      <c r="D4" s="158"/>
      <c r="E4" s="158"/>
      <c r="F4" s="1"/>
    </row>
    <row r="5" spans="2:6" ht="19.5" thickBot="1" x14ac:dyDescent="0.3">
      <c r="B5" s="3"/>
      <c r="C5" s="3"/>
      <c r="D5" s="3"/>
      <c r="E5" s="3"/>
      <c r="F5" s="1"/>
    </row>
    <row r="6" spans="2:6" ht="18.75" customHeight="1" x14ac:dyDescent="0.25">
      <c r="B6" s="160" t="s">
        <v>3</v>
      </c>
      <c r="C6" s="162" t="s">
        <v>4</v>
      </c>
      <c r="D6" s="163"/>
      <c r="E6" s="164"/>
      <c r="F6" s="1"/>
    </row>
    <row r="7" spans="2:6" ht="21" customHeight="1" x14ac:dyDescent="0.3">
      <c r="B7" s="161"/>
      <c r="C7" s="165" t="s">
        <v>5</v>
      </c>
      <c r="D7" s="166"/>
      <c r="E7" s="167"/>
      <c r="F7" s="1"/>
    </row>
    <row r="8" spans="2:6" ht="19.5" thickBot="1" x14ac:dyDescent="0.3">
      <c r="B8" s="161"/>
      <c r="C8" s="4" t="s">
        <v>6</v>
      </c>
      <c r="D8" s="5" t="s">
        <v>7</v>
      </c>
      <c r="E8" s="6" t="s">
        <v>8</v>
      </c>
      <c r="F8" s="1"/>
    </row>
    <row r="9" spans="2:6" s="9" customFormat="1" ht="19.5" customHeight="1" thickBot="1" x14ac:dyDescent="0.3">
      <c r="B9" s="7" t="s">
        <v>9</v>
      </c>
      <c r="C9" s="151">
        <v>5098.3</v>
      </c>
      <c r="D9" s="152"/>
      <c r="E9" s="153"/>
      <c r="F9" s="8"/>
    </row>
    <row r="10" spans="2:6" s="9" customFormat="1" ht="20.25" customHeight="1" x14ac:dyDescent="0.25">
      <c r="B10" s="10" t="s">
        <v>10</v>
      </c>
      <c r="C10" s="11">
        <v>851999.29</v>
      </c>
      <c r="D10" s="12">
        <v>826439.31</v>
      </c>
      <c r="E10" s="13">
        <v>851999.29</v>
      </c>
      <c r="F10" s="14"/>
    </row>
    <row r="11" spans="2:6" s="9" customFormat="1" ht="20.25" customHeight="1" x14ac:dyDescent="0.3">
      <c r="B11" s="15" t="s">
        <v>11</v>
      </c>
      <c r="C11" s="16">
        <v>466119.67999999999</v>
      </c>
      <c r="D11" s="17">
        <f>407891.03-10531.54-717.56-3443.5</f>
        <v>393198.43000000005</v>
      </c>
      <c r="E11" s="18">
        <f>93176.62+139754.69+15033.55</f>
        <v>247964.86</v>
      </c>
      <c r="F11" s="14"/>
    </row>
    <row r="12" spans="2:6" s="9" customFormat="1" ht="20.25" customHeight="1" thickBot="1" x14ac:dyDescent="0.3">
      <c r="B12" s="19" t="s">
        <v>12</v>
      </c>
      <c r="C12" s="20">
        <v>210947.20000000001</v>
      </c>
      <c r="D12" s="21">
        <f>152233.02-4875.56</f>
        <v>147357.46</v>
      </c>
      <c r="E12" s="22">
        <v>213564.93</v>
      </c>
      <c r="F12" s="14"/>
    </row>
    <row r="13" spans="2:6" s="9" customFormat="1" ht="32.25" customHeight="1" x14ac:dyDescent="0.25">
      <c r="B13" s="23" t="s">
        <v>13</v>
      </c>
      <c r="C13" s="145">
        <f>C15+C16+C17+C23+C27+C32+C33++C38+C42+C43</f>
        <v>1046782.9559999998</v>
      </c>
      <c r="D13" s="154">
        <v>910828.94</v>
      </c>
      <c r="E13" s="147">
        <f>E15+E16+E17+E23+E27+E32+E33++E38+E42+E43</f>
        <v>944894.53600000008</v>
      </c>
      <c r="F13" s="8"/>
    </row>
    <row r="14" spans="2:6" s="9" customFormat="1" ht="18" customHeight="1" thickBot="1" x14ac:dyDescent="0.3">
      <c r="B14" s="24" t="s">
        <v>14</v>
      </c>
      <c r="C14" s="146"/>
      <c r="D14" s="155"/>
      <c r="E14" s="148"/>
      <c r="F14" s="8"/>
    </row>
    <row r="15" spans="2:6" s="9" customFormat="1" ht="21.75" customHeight="1" x14ac:dyDescent="0.25">
      <c r="B15" s="25" t="s">
        <v>15</v>
      </c>
      <c r="C15" s="46">
        <f>1.55*12*C9</f>
        <v>94828.38</v>
      </c>
      <c r="D15" s="32">
        <v>82624.404300760682</v>
      </c>
      <c r="E15" s="33">
        <v>94828.38</v>
      </c>
      <c r="F15" s="8"/>
    </row>
    <row r="16" spans="2:6" s="9" customFormat="1" ht="18.75" customHeight="1" x14ac:dyDescent="0.25">
      <c r="B16" s="26" t="s">
        <v>16</v>
      </c>
      <c r="C16" s="27">
        <f>3.81*12*C9</f>
        <v>233094.27600000001</v>
      </c>
      <c r="D16" s="28">
        <v>203096.11637799881</v>
      </c>
      <c r="E16" s="29">
        <v>233094.28</v>
      </c>
      <c r="F16" s="8"/>
    </row>
    <row r="17" spans="2:6" s="9" customFormat="1" ht="21.75" customHeight="1" x14ac:dyDescent="0.25">
      <c r="B17" s="30" t="s">
        <v>17</v>
      </c>
      <c r="C17" s="156">
        <f>2.53*12*C9</f>
        <v>154784.38800000001</v>
      </c>
      <c r="D17" s="141">
        <v>133626.48024575773</v>
      </c>
      <c r="E17" s="143">
        <f>E19+E20+E21+E22</f>
        <v>124734.716</v>
      </c>
      <c r="F17" s="8"/>
    </row>
    <row r="18" spans="2:6" s="9" customFormat="1" ht="17.25" customHeight="1" x14ac:dyDescent="0.25">
      <c r="B18" s="31" t="s">
        <v>14</v>
      </c>
      <c r="C18" s="157"/>
      <c r="D18" s="142"/>
      <c r="E18" s="144"/>
      <c r="F18" s="8"/>
    </row>
    <row r="19" spans="2:6" s="9" customFormat="1" ht="21.75" customHeight="1" x14ac:dyDescent="0.25">
      <c r="B19" s="34" t="s">
        <v>18</v>
      </c>
      <c r="C19" s="35"/>
      <c r="D19" s="36"/>
      <c r="E19" s="37">
        <f>1.51*12*C9</f>
        <v>92381.196000000011</v>
      </c>
      <c r="F19" s="8"/>
    </row>
    <row r="20" spans="2:6" s="9" customFormat="1" ht="21.75" customHeight="1" x14ac:dyDescent="0.25">
      <c r="B20" s="34" t="s">
        <v>19</v>
      </c>
      <c r="C20" s="38"/>
      <c r="D20" s="39"/>
      <c r="E20" s="40">
        <f>844.06+2440.2</f>
        <v>3284.2599999999998</v>
      </c>
      <c r="F20" s="8"/>
    </row>
    <row r="21" spans="2:6" s="9" customFormat="1" ht="21.75" customHeight="1" x14ac:dyDescent="0.25">
      <c r="B21" s="41" t="s">
        <v>20</v>
      </c>
      <c r="C21" s="38"/>
      <c r="D21" s="39"/>
      <c r="E21" s="40">
        <f>24471.8+1629.34</f>
        <v>26101.14</v>
      </c>
      <c r="F21" s="8"/>
    </row>
    <row r="22" spans="2:6" s="9" customFormat="1" ht="21.75" customHeight="1" x14ac:dyDescent="0.3">
      <c r="B22" s="42" t="s">
        <v>21</v>
      </c>
      <c r="C22" s="43"/>
      <c r="D22" s="44">
        <v>1</v>
      </c>
      <c r="E22" s="45">
        <v>2968.12</v>
      </c>
      <c r="F22" s="8"/>
    </row>
    <row r="23" spans="2:6" s="9" customFormat="1" ht="21.75" customHeight="1" x14ac:dyDescent="0.25">
      <c r="B23" s="30" t="s">
        <v>22</v>
      </c>
      <c r="C23" s="139">
        <f>1*12*C9</f>
        <v>61179.600000000006</v>
      </c>
      <c r="D23" s="141">
        <v>53306.067290813342</v>
      </c>
      <c r="E23" s="143">
        <f>E25+E26</f>
        <v>56160.5</v>
      </c>
      <c r="F23" s="8"/>
    </row>
    <row r="24" spans="2:6" s="9" customFormat="1" ht="21.75" customHeight="1" x14ac:dyDescent="0.25">
      <c r="B24" s="31" t="s">
        <v>14</v>
      </c>
      <c r="C24" s="140"/>
      <c r="D24" s="142"/>
      <c r="E24" s="144"/>
      <c r="F24" s="8"/>
    </row>
    <row r="25" spans="2:6" s="9" customFormat="1" ht="21.75" customHeight="1" x14ac:dyDescent="0.25">
      <c r="B25" s="47" t="s">
        <v>23</v>
      </c>
      <c r="C25" s="48"/>
      <c r="D25" s="49"/>
      <c r="E25" s="45">
        <v>162.5</v>
      </c>
      <c r="F25" s="8"/>
    </row>
    <row r="26" spans="2:6" s="9" customFormat="1" ht="21.75" customHeight="1" x14ac:dyDescent="0.25">
      <c r="B26" s="47" t="s">
        <v>24</v>
      </c>
      <c r="C26" s="50"/>
      <c r="D26" s="51"/>
      <c r="E26" s="45">
        <v>55998</v>
      </c>
      <c r="F26" s="8"/>
    </row>
    <row r="27" spans="2:6" s="9" customFormat="1" ht="30.75" customHeight="1" x14ac:dyDescent="0.3">
      <c r="B27" s="52" t="s">
        <v>25</v>
      </c>
      <c r="C27" s="139">
        <f>2.81*12*C9</f>
        <v>171914.67600000001</v>
      </c>
      <c r="D27" s="141">
        <v>149790.04908718547</v>
      </c>
      <c r="E27" s="143">
        <f>E30+E31+E29</f>
        <v>105800</v>
      </c>
      <c r="F27" s="53"/>
    </row>
    <row r="28" spans="2:6" s="9" customFormat="1" ht="19.5" customHeight="1" x14ac:dyDescent="0.3">
      <c r="B28" s="31" t="s">
        <v>14</v>
      </c>
      <c r="C28" s="140"/>
      <c r="D28" s="142"/>
      <c r="E28" s="144"/>
      <c r="F28" s="53"/>
    </row>
    <row r="29" spans="2:6" s="9" customFormat="1" ht="19.5" customHeight="1" x14ac:dyDescent="0.3">
      <c r="B29" s="54" t="s">
        <v>26</v>
      </c>
      <c r="C29" s="48"/>
      <c r="D29" s="49"/>
      <c r="E29" s="55">
        <v>12000</v>
      </c>
      <c r="F29" s="53"/>
    </row>
    <row r="30" spans="2:6" s="9" customFormat="1" ht="20.25" customHeight="1" x14ac:dyDescent="0.3">
      <c r="B30" s="56" t="s">
        <v>27</v>
      </c>
      <c r="C30" s="57"/>
      <c r="D30" s="58"/>
      <c r="E30" s="45">
        <f>53000+31800</f>
        <v>84800</v>
      </c>
      <c r="F30" s="53"/>
    </row>
    <row r="31" spans="2:6" s="9" customFormat="1" ht="20.25" customHeight="1" x14ac:dyDescent="0.3">
      <c r="B31" s="56" t="s">
        <v>28</v>
      </c>
      <c r="C31" s="50"/>
      <c r="D31" s="51"/>
      <c r="E31" s="45">
        <v>9000</v>
      </c>
      <c r="F31" s="53"/>
    </row>
    <row r="32" spans="2:6" s="9" customFormat="1" ht="31.5" customHeight="1" x14ac:dyDescent="0.25">
      <c r="B32" s="59" t="s">
        <v>29</v>
      </c>
      <c r="C32" s="27">
        <f>0.62*12*C9</f>
        <v>37931.351999999999</v>
      </c>
      <c r="D32" s="28">
        <v>33049.761720304268</v>
      </c>
      <c r="E32" s="29">
        <v>37931.4</v>
      </c>
      <c r="F32" s="8"/>
    </row>
    <row r="33" spans="2:6" s="9" customFormat="1" ht="35.25" customHeight="1" x14ac:dyDescent="0.25">
      <c r="B33" s="52" t="s">
        <v>30</v>
      </c>
      <c r="C33" s="139">
        <f>0.4*12*C9</f>
        <v>24471.840000000004</v>
      </c>
      <c r="D33" s="141">
        <v>21322.426916325338</v>
      </c>
      <c r="E33" s="143">
        <f>E35+E36+E37</f>
        <v>24099.839999999997</v>
      </c>
      <c r="F33" s="8"/>
    </row>
    <row r="34" spans="2:6" s="9" customFormat="1" ht="21" customHeight="1" x14ac:dyDescent="0.25">
      <c r="B34" s="60" t="s">
        <v>14</v>
      </c>
      <c r="C34" s="140"/>
      <c r="D34" s="142"/>
      <c r="E34" s="144"/>
      <c r="F34" s="14"/>
    </row>
    <row r="35" spans="2:6" s="9" customFormat="1" ht="21" customHeight="1" x14ac:dyDescent="0.25">
      <c r="B35" s="61" t="s">
        <v>31</v>
      </c>
      <c r="C35" s="48"/>
      <c r="D35" s="49"/>
      <c r="E35" s="45">
        <v>21926.76</v>
      </c>
      <c r="F35" s="8"/>
    </row>
    <row r="36" spans="2:6" s="9" customFormat="1" ht="21" customHeight="1" x14ac:dyDescent="0.25">
      <c r="B36" s="62" t="s">
        <v>32</v>
      </c>
      <c r="C36" s="57"/>
      <c r="D36" s="58"/>
      <c r="E36" s="45">
        <v>2173.08</v>
      </c>
      <c r="F36" s="8"/>
    </row>
    <row r="37" spans="2:6" s="9" customFormat="1" ht="21" customHeight="1" x14ac:dyDescent="0.25">
      <c r="B37" s="62" t="s">
        <v>33</v>
      </c>
      <c r="C37" s="50"/>
      <c r="D37" s="51"/>
      <c r="E37" s="45"/>
      <c r="F37" s="8"/>
    </row>
    <row r="38" spans="2:6" s="9" customFormat="1" ht="34.5" customHeight="1" x14ac:dyDescent="0.25">
      <c r="B38" s="63" t="s">
        <v>34</v>
      </c>
      <c r="C38" s="139">
        <f>(1.78*12*C9)</f>
        <v>108899.68799999999</v>
      </c>
      <c r="D38" s="141">
        <v>94884.799777647742</v>
      </c>
      <c r="E38" s="143">
        <v>108566.69</v>
      </c>
      <c r="F38" s="8"/>
    </row>
    <row r="39" spans="2:6" s="9" customFormat="1" ht="17.25" customHeight="1" x14ac:dyDescent="0.25">
      <c r="B39" s="60" t="s">
        <v>14</v>
      </c>
      <c r="C39" s="140"/>
      <c r="D39" s="142"/>
      <c r="E39" s="144"/>
      <c r="F39" s="8"/>
    </row>
    <row r="40" spans="2:6" s="9" customFormat="1" ht="19.5" customHeight="1" x14ac:dyDescent="0.25">
      <c r="B40" s="64" t="s">
        <v>35</v>
      </c>
      <c r="C40" s="48"/>
      <c r="D40" s="49"/>
      <c r="E40" s="45">
        <v>108899.69</v>
      </c>
      <c r="F40" s="8"/>
    </row>
    <row r="41" spans="2:6" s="9" customFormat="1" ht="19.5" customHeight="1" x14ac:dyDescent="0.3">
      <c r="B41" s="42" t="s">
        <v>36</v>
      </c>
      <c r="C41" s="43"/>
      <c r="D41" s="44">
        <v>1</v>
      </c>
      <c r="E41" s="45">
        <v>2968.12</v>
      </c>
      <c r="F41" s="8"/>
    </row>
    <row r="42" spans="2:6" s="9" customFormat="1" ht="21.75" customHeight="1" x14ac:dyDescent="0.25">
      <c r="B42" s="65" t="s">
        <v>37</v>
      </c>
      <c r="C42" s="27">
        <f>0.57*12*C9</f>
        <v>34872.372000000003</v>
      </c>
      <c r="D42" s="28">
        <v>30384.458355763603</v>
      </c>
      <c r="E42" s="29">
        <v>34872.370000000003</v>
      </c>
      <c r="F42" s="8"/>
    </row>
    <row r="43" spans="2:6" s="9" customFormat="1" ht="21.75" customHeight="1" x14ac:dyDescent="0.25">
      <c r="B43" s="19" t="s">
        <v>38</v>
      </c>
      <c r="C43" s="139">
        <f>2.04*12*C9</f>
        <v>124806.38400000001</v>
      </c>
      <c r="D43" s="141">
        <v>108744.3772732592</v>
      </c>
      <c r="E43" s="143">
        <v>124806.36</v>
      </c>
      <c r="F43" s="8"/>
    </row>
    <row r="44" spans="2:6" ht="18.75" customHeight="1" x14ac:dyDescent="0.25">
      <c r="B44" s="66" t="s">
        <v>14</v>
      </c>
      <c r="C44" s="140"/>
      <c r="D44" s="142"/>
      <c r="E44" s="144"/>
      <c r="F44" s="1"/>
    </row>
    <row r="45" spans="2:6" ht="24.75" customHeight="1" x14ac:dyDescent="0.25">
      <c r="B45" s="67" t="s">
        <v>18</v>
      </c>
      <c r="C45" s="68"/>
      <c r="D45" s="69"/>
      <c r="E45" s="40">
        <f>0.747*E43</f>
        <v>93230.350919999997</v>
      </c>
      <c r="F45" s="1"/>
    </row>
    <row r="46" spans="2:6" ht="24.75" customHeight="1" thickBot="1" x14ac:dyDescent="0.3">
      <c r="B46" s="70" t="s">
        <v>20</v>
      </c>
      <c r="C46" s="71"/>
      <c r="D46" s="72"/>
      <c r="E46" s="73">
        <f>0.253*E43</f>
        <v>31576.00908</v>
      </c>
      <c r="F46" s="1"/>
    </row>
    <row r="47" spans="2:6" ht="18.75" customHeight="1" x14ac:dyDescent="0.25">
      <c r="B47" s="74" t="s">
        <v>39</v>
      </c>
      <c r="C47" s="145">
        <f>1.82*12*C9</f>
        <v>111346.872</v>
      </c>
      <c r="D47" s="147">
        <v>115416.4</v>
      </c>
      <c r="E47" s="149">
        <f>E49+E50+E52+E53+E54+E55+E56+E57+E51</f>
        <v>69993.690000000017</v>
      </c>
      <c r="F47" s="1"/>
    </row>
    <row r="48" spans="2:6" ht="19.5" customHeight="1" thickBot="1" x14ac:dyDescent="0.3">
      <c r="B48" s="75" t="s">
        <v>14</v>
      </c>
      <c r="C48" s="146"/>
      <c r="D48" s="148"/>
      <c r="E48" s="150"/>
      <c r="F48" s="1"/>
    </row>
    <row r="49" spans="2:6" ht="51" customHeight="1" x14ac:dyDescent="0.25">
      <c r="B49" s="76" t="s">
        <v>40</v>
      </c>
      <c r="C49" s="77"/>
      <c r="D49" s="78"/>
      <c r="E49" s="79">
        <f>1829.09</f>
        <v>1829.09</v>
      </c>
      <c r="F49" s="1"/>
    </row>
    <row r="50" spans="2:6" ht="19.5" customHeight="1" x14ac:dyDescent="0.25">
      <c r="B50" s="80" t="s">
        <v>41</v>
      </c>
      <c r="C50" s="81"/>
      <c r="D50" s="82"/>
      <c r="E50" s="55">
        <v>13875.49</v>
      </c>
      <c r="F50" s="1"/>
    </row>
    <row r="51" spans="2:6" ht="19.5" customHeight="1" x14ac:dyDescent="0.25">
      <c r="B51" s="80" t="s">
        <v>42</v>
      </c>
      <c r="C51" s="81"/>
      <c r="D51" s="82"/>
      <c r="E51" s="55">
        <v>764.07</v>
      </c>
      <c r="F51" s="1"/>
    </row>
    <row r="52" spans="2:6" ht="18.75" customHeight="1" x14ac:dyDescent="0.25">
      <c r="B52" s="80" t="s">
        <v>43</v>
      </c>
      <c r="C52" s="81"/>
      <c r="D52" s="82"/>
      <c r="E52" s="55">
        <v>45018.48</v>
      </c>
      <c r="F52" s="1"/>
    </row>
    <row r="53" spans="2:6" ht="19.5" customHeight="1" x14ac:dyDescent="0.25">
      <c r="B53" s="83" t="s">
        <v>44</v>
      </c>
      <c r="C53" s="81"/>
      <c r="D53" s="82"/>
      <c r="E53" s="84">
        <v>1340.12</v>
      </c>
      <c r="F53" s="1"/>
    </row>
    <row r="54" spans="2:6" ht="19.5" customHeight="1" x14ac:dyDescent="0.25">
      <c r="B54" s="83" t="s">
        <v>45</v>
      </c>
      <c r="C54" s="81"/>
      <c r="D54" s="82"/>
      <c r="E54" s="55">
        <v>2965.71</v>
      </c>
      <c r="F54" s="1"/>
    </row>
    <row r="55" spans="2:6" ht="18.75" customHeight="1" x14ac:dyDescent="0.25">
      <c r="B55" s="85" t="s">
        <v>46</v>
      </c>
      <c r="C55" s="81"/>
      <c r="D55" s="82"/>
      <c r="E55" s="55">
        <v>1611.84</v>
      </c>
      <c r="F55" s="1"/>
    </row>
    <row r="56" spans="2:6" ht="19.5" customHeight="1" x14ac:dyDescent="0.25">
      <c r="B56" s="85" t="s">
        <v>47</v>
      </c>
      <c r="C56" s="81"/>
      <c r="D56" s="82"/>
      <c r="E56" s="45">
        <v>588.89</v>
      </c>
      <c r="F56" s="1"/>
    </row>
    <row r="57" spans="2:6" ht="19.5" customHeight="1" thickBot="1" x14ac:dyDescent="0.3">
      <c r="B57" s="86" t="s">
        <v>48</v>
      </c>
      <c r="C57" s="81"/>
      <c r="D57" s="82"/>
      <c r="E57" s="87">
        <v>2000</v>
      </c>
      <c r="F57" s="1"/>
    </row>
    <row r="58" spans="2:6" ht="23.25" customHeight="1" thickBot="1" x14ac:dyDescent="0.3">
      <c r="B58" s="88" t="s">
        <v>49</v>
      </c>
      <c r="C58" s="89">
        <v>41615</v>
      </c>
      <c r="D58" s="90">
        <f>42206.23-2635.55</f>
        <v>39570.68</v>
      </c>
      <c r="E58" s="91">
        <v>41615</v>
      </c>
      <c r="F58" s="1"/>
    </row>
    <row r="59" spans="2:6" ht="16.5" customHeight="1" thickBot="1" x14ac:dyDescent="0.3">
      <c r="B59" s="127" t="s">
        <v>50</v>
      </c>
      <c r="C59" s="128"/>
      <c r="D59" s="128"/>
      <c r="E59" s="129"/>
      <c r="F59" s="1"/>
    </row>
    <row r="60" spans="2:6" ht="16.5" customHeight="1" thickBot="1" x14ac:dyDescent="0.3">
      <c r="B60" s="92" t="s">
        <v>51</v>
      </c>
      <c r="C60" s="93">
        <v>12780</v>
      </c>
      <c r="D60" s="94">
        <v>10508</v>
      </c>
      <c r="E60" s="95">
        <v>12780</v>
      </c>
      <c r="F60" s="1"/>
    </row>
    <row r="61" spans="2:6" ht="16.5" customHeight="1" thickBot="1" x14ac:dyDescent="0.3">
      <c r="B61" s="92" t="s">
        <v>52</v>
      </c>
      <c r="C61" s="93">
        <v>6210</v>
      </c>
      <c r="D61" s="94">
        <v>4761</v>
      </c>
      <c r="E61" s="95"/>
      <c r="F61" s="1"/>
    </row>
    <row r="62" spans="2:6" ht="16.5" customHeight="1" thickBot="1" x14ac:dyDescent="0.3">
      <c r="B62" s="92" t="s">
        <v>53</v>
      </c>
      <c r="C62" s="93">
        <v>61578</v>
      </c>
      <c r="D62" s="94">
        <v>54104.6</v>
      </c>
      <c r="E62" s="95">
        <v>61578</v>
      </c>
      <c r="F62" s="1"/>
    </row>
    <row r="63" spans="2:6" ht="21.75" customHeight="1" thickBot="1" x14ac:dyDescent="0.3">
      <c r="B63" s="96" t="s">
        <v>54</v>
      </c>
      <c r="C63" s="97">
        <f>C10+C11+C12+C13+C47+C58+C60+C62</f>
        <v>2803168.9979999997</v>
      </c>
      <c r="D63" s="98">
        <f>D10+D11+D12+D13+D47+D58+D60+D61+D62</f>
        <v>2502184.8200000003</v>
      </c>
      <c r="E63" s="99">
        <f>E10+E11+E12+E13+E47+E58+E60</f>
        <v>2382812.3059999999</v>
      </c>
      <c r="F63" s="1"/>
    </row>
    <row r="64" spans="2:6" ht="18.75" customHeight="1" thickBot="1" x14ac:dyDescent="0.3">
      <c r="B64" s="100" t="s">
        <v>55</v>
      </c>
      <c r="C64" s="130">
        <f>464.92+10531.54+717.56+3443.5+4875.56+34841.57+2635.55</f>
        <v>57510.200000000004</v>
      </c>
      <c r="D64" s="131"/>
      <c r="E64" s="132"/>
      <c r="F64" s="1"/>
    </row>
    <row r="65" spans="1:7" ht="18.75" customHeight="1" thickBot="1" x14ac:dyDescent="0.3">
      <c r="B65" s="100" t="s">
        <v>56</v>
      </c>
      <c r="C65" s="130">
        <f>83443.13+146760.98</f>
        <v>230204.11000000002</v>
      </c>
      <c r="D65" s="131"/>
      <c r="E65" s="132"/>
      <c r="F65" s="1"/>
    </row>
    <row r="66" spans="1:7" ht="21.75" customHeight="1" thickBot="1" x14ac:dyDescent="0.3">
      <c r="B66" s="101" t="s">
        <v>57</v>
      </c>
      <c r="C66" s="133">
        <f>D63+C64+C65</f>
        <v>2789899.1300000004</v>
      </c>
      <c r="D66" s="134"/>
      <c r="E66" s="135"/>
      <c r="F66" s="1"/>
    </row>
    <row r="67" spans="1:7" ht="21" customHeight="1" thickBot="1" x14ac:dyDescent="0.3">
      <c r="B67" s="102" t="s">
        <v>58</v>
      </c>
      <c r="C67" s="136">
        <f>D63/C63</f>
        <v>0.8926271736685355</v>
      </c>
      <c r="D67" s="137"/>
      <c r="E67" s="138"/>
      <c r="F67" s="1"/>
    </row>
    <row r="68" spans="1:7" ht="19.5" customHeight="1" x14ac:dyDescent="0.25">
      <c r="B68" s="103"/>
      <c r="C68" s="104"/>
      <c r="D68" s="104"/>
      <c r="E68" s="105"/>
      <c r="F68" s="1"/>
    </row>
    <row r="69" spans="1:7" ht="19.5" customHeight="1" x14ac:dyDescent="0.3">
      <c r="A69" s="106" t="s">
        <v>59</v>
      </c>
      <c r="B69" s="107" t="s">
        <v>60</v>
      </c>
      <c r="C69" s="1"/>
      <c r="D69" s="1"/>
      <c r="E69" s="1"/>
      <c r="F69" s="1"/>
      <c r="G69" s="1"/>
    </row>
    <row r="70" spans="1:7" ht="19.5" customHeight="1" x14ac:dyDescent="0.3">
      <c r="A70" s="106"/>
      <c r="B70" s="107"/>
      <c r="C70" s="1"/>
      <c r="D70" s="1"/>
      <c r="E70" s="1"/>
      <c r="F70" s="1"/>
      <c r="G70" s="1"/>
    </row>
    <row r="71" spans="1:7" ht="19.5" customHeight="1" x14ac:dyDescent="0.25">
      <c r="A71" s="1"/>
      <c r="B71" s="108" t="s">
        <v>61</v>
      </c>
      <c r="C71" s="109"/>
      <c r="D71" s="109"/>
      <c r="E71" s="110">
        <f>E72+E73</f>
        <v>17500</v>
      </c>
      <c r="F71" s="111"/>
      <c r="G71" s="1"/>
    </row>
    <row r="72" spans="1:7" ht="22.5" customHeight="1" x14ac:dyDescent="0.25">
      <c r="A72" s="1"/>
      <c r="B72" s="112" t="s">
        <v>62</v>
      </c>
      <c r="C72" s="113"/>
      <c r="D72" s="113"/>
      <c r="E72" s="113">
        <v>3624.51</v>
      </c>
      <c r="F72" s="111"/>
      <c r="G72" s="1"/>
    </row>
    <row r="73" spans="1:7" s="117" customFormat="1" ht="21.75" customHeight="1" x14ac:dyDescent="0.25">
      <c r="A73" s="114"/>
      <c r="B73" s="112" t="s">
        <v>63</v>
      </c>
      <c r="C73" s="115"/>
      <c r="D73" s="115"/>
      <c r="E73" s="116">
        <v>13875.49</v>
      </c>
      <c r="F73" s="114"/>
      <c r="G73" s="114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ht="15.75" x14ac:dyDescent="0.25">
      <c r="A75" s="1"/>
      <c r="B75" s="108" t="s">
        <v>64</v>
      </c>
      <c r="C75" s="109"/>
      <c r="D75" s="109"/>
      <c r="E75" s="110">
        <f>E76+E78+E77</f>
        <v>17235.05</v>
      </c>
      <c r="F75" s="1"/>
      <c r="G75" s="1"/>
    </row>
    <row r="76" spans="1:7" ht="15.75" x14ac:dyDescent="0.25">
      <c r="A76" s="1"/>
      <c r="B76" s="112" t="s">
        <v>65</v>
      </c>
      <c r="C76" s="113"/>
      <c r="D76" s="113"/>
      <c r="E76" s="113">
        <v>10260.98</v>
      </c>
      <c r="F76" s="1"/>
      <c r="G76" s="1"/>
    </row>
    <row r="77" spans="1:7" ht="15.75" x14ac:dyDescent="0.25">
      <c r="A77" s="1"/>
      <c r="B77" s="118" t="s">
        <v>66</v>
      </c>
      <c r="C77" s="119"/>
      <c r="D77" s="119"/>
      <c r="E77" s="116">
        <v>764.07</v>
      </c>
      <c r="F77" s="1"/>
      <c r="G77" s="1"/>
    </row>
    <row r="78" spans="1:7" ht="15.75" x14ac:dyDescent="0.25">
      <c r="A78" s="1"/>
      <c r="B78" s="118" t="s">
        <v>67</v>
      </c>
      <c r="C78" s="116">
        <v>6210</v>
      </c>
      <c r="D78" s="116">
        <v>4761</v>
      </c>
      <c r="E78" s="116">
        <v>6210</v>
      </c>
      <c r="F78" s="1"/>
      <c r="G78" s="1"/>
    </row>
    <row r="79" spans="1:7" x14ac:dyDescent="0.25">
      <c r="A79" s="1"/>
      <c r="F79" s="1"/>
      <c r="G79" s="1"/>
    </row>
    <row r="80" spans="1:7" ht="15.75" x14ac:dyDescent="0.25">
      <c r="A80" s="1"/>
      <c r="B80" s="120" t="s">
        <v>68</v>
      </c>
      <c r="C80" s="1"/>
      <c r="D80" s="1"/>
      <c r="E80" s="110">
        <f>E81+E82+E83</f>
        <v>85992.840000000011</v>
      </c>
      <c r="F80" s="1"/>
      <c r="G80" s="1"/>
    </row>
    <row r="81" spans="1:7" ht="15.75" x14ac:dyDescent="0.25">
      <c r="A81" s="1"/>
      <c r="B81" s="112" t="s">
        <v>69</v>
      </c>
      <c r="C81" s="113">
        <v>61578</v>
      </c>
      <c r="D81" s="113">
        <v>54104.6</v>
      </c>
      <c r="E81" s="113">
        <v>61578</v>
      </c>
      <c r="F81" s="1"/>
      <c r="G81" s="1"/>
    </row>
    <row r="82" spans="1:7" ht="31.5" x14ac:dyDescent="0.25">
      <c r="A82" s="1"/>
      <c r="B82" s="118" t="s">
        <v>70</v>
      </c>
      <c r="C82" s="115"/>
      <c r="D82" s="115"/>
      <c r="E82" s="116">
        <v>10539.35</v>
      </c>
      <c r="F82" s="1"/>
      <c r="G82" s="1"/>
    </row>
    <row r="83" spans="1:7" ht="31.5" x14ac:dyDescent="0.25">
      <c r="A83" s="1"/>
      <c r="B83" s="118" t="s">
        <v>71</v>
      </c>
      <c r="C83" s="119"/>
      <c r="D83" s="119"/>
      <c r="E83" s="116">
        <v>13875.49</v>
      </c>
      <c r="F83" s="1"/>
      <c r="G83" s="1"/>
    </row>
    <row r="84" spans="1:7" ht="15.75" x14ac:dyDescent="0.25">
      <c r="A84" s="1"/>
      <c r="B84" s="121"/>
      <c r="C84" s="122"/>
      <c r="D84" s="122"/>
      <c r="E84" s="123"/>
      <c r="F84" s="1"/>
      <c r="G84" s="1"/>
    </row>
    <row r="85" spans="1:7" ht="15.75" x14ac:dyDescent="0.25">
      <c r="A85" s="1"/>
      <c r="B85" s="121"/>
      <c r="C85" s="122"/>
      <c r="D85" s="122"/>
      <c r="E85" s="123"/>
      <c r="F85" s="1"/>
      <c r="G85" s="1"/>
    </row>
    <row r="86" spans="1:7" ht="18.75" x14ac:dyDescent="0.3">
      <c r="A86" s="1"/>
      <c r="B86" s="124" t="s">
        <v>72</v>
      </c>
      <c r="C86" s="125"/>
      <c r="D86" s="125"/>
      <c r="E86" s="126">
        <f>D47-E47</f>
        <v>45422.709999999977</v>
      </c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</sheetData>
  <mergeCells count="36">
    <mergeCell ref="B59:E59"/>
    <mergeCell ref="C64:E64"/>
    <mergeCell ref="C65:E65"/>
    <mergeCell ref="C66:E66"/>
    <mergeCell ref="C67:E67"/>
    <mergeCell ref="C43:C44"/>
    <mergeCell ref="D43:D44"/>
    <mergeCell ref="E43:E44"/>
    <mergeCell ref="C47:C48"/>
    <mergeCell ref="D47:D48"/>
    <mergeCell ref="E47:E48"/>
    <mergeCell ref="C33:C34"/>
    <mergeCell ref="D33:D34"/>
    <mergeCell ref="E33:E34"/>
    <mergeCell ref="C38:C39"/>
    <mergeCell ref="D38:D39"/>
    <mergeCell ref="E38:E39"/>
    <mergeCell ref="C23:C24"/>
    <mergeCell ref="D23:D24"/>
    <mergeCell ref="E23:E24"/>
    <mergeCell ref="C27:C28"/>
    <mergeCell ref="D27:D28"/>
    <mergeCell ref="E27:E28"/>
    <mergeCell ref="C9:E9"/>
    <mergeCell ref="C13:C14"/>
    <mergeCell ref="D13:D14"/>
    <mergeCell ref="E13:E14"/>
    <mergeCell ref="C17:C18"/>
    <mergeCell ref="D17:D18"/>
    <mergeCell ref="E17:E18"/>
    <mergeCell ref="B2:E2"/>
    <mergeCell ref="B3:E3"/>
    <mergeCell ref="B4:E4"/>
    <mergeCell ref="B6:B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2014-03-31T01:34:28Z</dcterms:created>
  <dcterms:modified xsi:type="dcterms:W3CDTF">2014-03-31T02:32:27Z</dcterms:modified>
</cp:coreProperties>
</file>