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1(7)" sheetId="1" r:id="rId1"/>
  </sheets>
  <calcPr calcId="144525"/>
</workbook>
</file>

<file path=xl/calcChain.xml><?xml version="1.0" encoding="utf-8"?>
<calcChain xmlns="http://schemas.openxmlformats.org/spreadsheetml/2006/main">
  <c r="D35" i="1" l="1"/>
  <c r="C34" i="1"/>
  <c r="E32" i="1"/>
  <c r="E30" i="1" s="1"/>
  <c r="E39" i="1" s="1"/>
  <c r="C30" i="1"/>
  <c r="E29" i="1"/>
  <c r="E28" i="1"/>
  <c r="D26" i="1"/>
  <c r="C26" i="1"/>
  <c r="D25" i="1"/>
  <c r="C25" i="1"/>
  <c r="D24" i="1"/>
  <c r="C24" i="1"/>
  <c r="D23" i="1"/>
  <c r="C23" i="1"/>
  <c r="D22" i="1"/>
  <c r="C22" i="1"/>
  <c r="E17" i="1"/>
  <c r="E13" i="1" s="1"/>
  <c r="D17" i="1"/>
  <c r="C17" i="1"/>
  <c r="D16" i="1"/>
  <c r="C16" i="1"/>
  <c r="C13" i="1" s="1"/>
  <c r="C35" i="1" s="1"/>
  <c r="C36" i="1" s="1"/>
  <c r="D15" i="1"/>
  <c r="C15" i="1"/>
  <c r="E12" i="1"/>
  <c r="E11" i="1"/>
  <c r="E35" i="1" l="1"/>
</calcChain>
</file>

<file path=xl/sharedStrings.xml><?xml version="1.0" encoding="utf-8"?>
<sst xmlns="http://schemas.openxmlformats.org/spreadsheetml/2006/main" count="39" uniqueCount="34">
  <si>
    <t xml:space="preserve">Отчет </t>
  </si>
  <si>
    <t>о расходовании денежных средств МКД по адресу: 
г. Иркутск, ул.Рабочего Штаба, д.1/7</t>
  </si>
  <si>
    <t>с 1 октября по 31 декабря 2013 года</t>
  </si>
  <si>
    <t>Вид услуги</t>
  </si>
  <si>
    <t>Жилой дом</t>
  </si>
  <si>
    <t>ул.Рабочего Штаба, 1/7</t>
  </si>
  <si>
    <t>начислено</t>
  </si>
  <si>
    <t>собрано</t>
  </si>
  <si>
    <t>затраты</t>
  </si>
  <si>
    <t>общая площадь дома, м2</t>
  </si>
  <si>
    <t>Отопление (включая теплосчетчики), руб.</t>
  </si>
  <si>
    <t>Вода и водоотведение, руб</t>
  </si>
  <si>
    <t>Электроэнергия, руб.</t>
  </si>
  <si>
    <t>Содержание общ имущества и управление  МКД, руб.</t>
  </si>
  <si>
    <t>в том числе:</t>
  </si>
  <si>
    <t>Управление многоквартирным домом, руб.</t>
  </si>
  <si>
    <t>Обслуживание инженерных сетей многоквартирного дома, руб.</t>
  </si>
  <si>
    <t>Уборка территории, м2</t>
  </si>
  <si>
    <t>трудозатраты, руб.</t>
  </si>
  <si>
    <t>вывоз снега и листвы, руб.</t>
  </si>
  <si>
    <t>расходные материалы, руб.</t>
  </si>
  <si>
    <t>Техническое обслуживание и ремонт индивидуальных тепловых пунктов, снятие показаний, руб./м2</t>
  </si>
  <si>
    <t>Техническое обслуживание и снятие показаний водомерного узла, руб.</t>
  </si>
  <si>
    <t>Вывоз ТБО и крупногабаритногомусора,руб.</t>
  </si>
  <si>
    <t>Аварийно- диспетчерское сопровождение, руб.</t>
  </si>
  <si>
    <t>Уборка лестниц, руб.</t>
  </si>
  <si>
    <t>Текущий ремонт МОП, руб.</t>
  </si>
  <si>
    <t xml:space="preserve">Ремонт шлагбаума, руб. </t>
  </si>
  <si>
    <t>Приобретение информационного стенда, доски объявлений, руб.</t>
  </si>
  <si>
    <t>Домофон абонентская плата</t>
  </si>
  <si>
    <t>Всего за год:</t>
  </si>
  <si>
    <r>
      <t xml:space="preserve">Собираемость по дому, </t>
    </r>
    <r>
      <rPr>
        <b/>
        <strike/>
        <sz val="12"/>
        <color indexed="8"/>
        <rFont val="Times New Roman"/>
        <family val="1"/>
        <charset val="204"/>
      </rPr>
      <t>%</t>
    </r>
  </si>
  <si>
    <t>Остаток средств по статье "Текущий ремонт" за 2013 год</t>
  </si>
  <si>
    <t>(соотношение затраты/собрано)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</si>
</sst>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trike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shrinkToFit="1" readingOrder="1"/>
    </xf>
    <xf numFmtId="4" fontId="6" fillId="4" borderId="7" xfId="0" applyNumberFormat="1" applyFont="1" applyFill="1" applyBorder="1" applyAlignment="1">
      <alignment horizontal="center" shrinkToFit="1" readingOrder="1"/>
    </xf>
    <xf numFmtId="4" fontId="6" fillId="4" borderId="8" xfId="0" applyNumberFormat="1" applyFont="1" applyFill="1" applyBorder="1" applyAlignment="1">
      <alignment horizontal="center" shrinkToFit="1" readingOrder="1"/>
    </xf>
    <xf numFmtId="0" fontId="0" fillId="0" borderId="0" xfId="0" applyAlignment="1">
      <alignment readingOrder="1"/>
    </xf>
    <xf numFmtId="0" fontId="5" fillId="5" borderId="1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shrinkToFit="1" readingOrder="1"/>
    </xf>
    <xf numFmtId="4" fontId="7" fillId="0" borderId="11" xfId="0" applyNumberFormat="1" applyFont="1" applyFill="1" applyBorder="1" applyAlignment="1">
      <alignment shrinkToFit="1" readingOrder="1"/>
    </xf>
    <xf numFmtId="4" fontId="7" fillId="0" borderId="8" xfId="0" applyNumberFormat="1" applyFont="1" applyFill="1" applyBorder="1" applyAlignment="1">
      <alignment shrinkToFit="1" readingOrder="1"/>
    </xf>
    <xf numFmtId="0" fontId="5" fillId="0" borderId="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shrinkToFit="1" readingOrder="1"/>
    </xf>
    <xf numFmtId="4" fontId="7" fillId="0" borderId="15" xfId="0" applyNumberFormat="1" applyFont="1" applyFill="1" applyBorder="1" applyAlignment="1">
      <alignment shrinkToFit="1" readingOrder="1"/>
    </xf>
    <xf numFmtId="4" fontId="7" fillId="0" borderId="16" xfId="0" applyNumberFormat="1" applyFont="1" applyFill="1" applyBorder="1" applyAlignment="1">
      <alignment shrinkToFit="1" readingOrder="1"/>
    </xf>
    <xf numFmtId="0" fontId="5" fillId="0" borderId="17" xfId="0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vertical="center" shrinkToFit="1" readingOrder="1"/>
    </xf>
    <xf numFmtId="4" fontId="7" fillId="0" borderId="18" xfId="0" applyNumberFormat="1" applyFont="1" applyFill="1" applyBorder="1" applyAlignment="1">
      <alignment vertical="center" shrinkToFit="1" readingOrder="1"/>
    </xf>
    <xf numFmtId="4" fontId="7" fillId="0" borderId="19" xfId="0" applyNumberFormat="1" applyFont="1" applyFill="1" applyBorder="1" applyAlignment="1">
      <alignment vertical="center" shrinkToFit="1" readingOrder="1"/>
    </xf>
    <xf numFmtId="0" fontId="5" fillId="0" borderId="20" xfId="0" applyFont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shrinkToFit="1" readingOrder="1"/>
    </xf>
    <xf numFmtId="4" fontId="7" fillId="0" borderId="3" xfId="0" applyNumberFormat="1" applyFont="1" applyFill="1" applyBorder="1" applyAlignment="1">
      <alignment shrinkToFit="1" readingOrder="1"/>
    </xf>
    <xf numFmtId="4" fontId="7" fillId="0" borderId="4" xfId="0" applyNumberFormat="1" applyFont="1" applyFill="1" applyBorder="1" applyAlignment="1">
      <alignment shrinkToFit="1" readingOrder="1"/>
    </xf>
    <xf numFmtId="4" fontId="7" fillId="6" borderId="10" xfId="0" applyNumberFormat="1" applyFont="1" applyFill="1" applyBorder="1" applyAlignment="1">
      <alignment horizontal="right" vertical="center" shrinkToFit="1" readingOrder="1"/>
    </xf>
    <xf numFmtId="4" fontId="7" fillId="0" borderId="11" xfId="0" applyNumberFormat="1" applyFont="1" applyFill="1" applyBorder="1" applyAlignment="1">
      <alignment horizontal="right" vertical="center" shrinkToFit="1" readingOrder="1"/>
    </xf>
    <xf numFmtId="4" fontId="7" fillId="0" borderId="12" xfId="0" applyNumberFormat="1" applyFont="1" applyFill="1" applyBorder="1" applyAlignment="1">
      <alignment horizontal="right" vertical="center" shrinkToFit="1" readingOrder="1"/>
    </xf>
    <xf numFmtId="4" fontId="7" fillId="6" borderId="14" xfId="0" applyNumberFormat="1" applyFont="1" applyFill="1" applyBorder="1" applyAlignment="1">
      <alignment horizontal="right" vertical="center" shrinkToFit="1" readingOrder="1"/>
    </xf>
    <xf numFmtId="4" fontId="7" fillId="0" borderId="21" xfId="0" applyNumberFormat="1" applyFont="1" applyFill="1" applyBorder="1" applyAlignment="1">
      <alignment horizontal="right" vertical="center" shrinkToFit="1" readingOrder="1"/>
    </xf>
    <xf numFmtId="4" fontId="7" fillId="0" borderId="22" xfId="0" applyNumberFormat="1" applyFont="1" applyFill="1" applyBorder="1" applyAlignment="1">
      <alignment horizontal="right" vertical="center" shrinkToFit="1" readingOrder="1"/>
    </xf>
    <xf numFmtId="0" fontId="5" fillId="0" borderId="13" xfId="0" applyFont="1" applyFill="1" applyBorder="1" applyAlignment="1">
      <alignment horizontal="left" vertical="justify" wrapText="1" readingOrder="1"/>
    </xf>
    <xf numFmtId="4" fontId="7" fillId="0" borderId="14" xfId="0" applyNumberFormat="1" applyFont="1" applyBorder="1" applyAlignment="1">
      <alignment horizontal="right" vertical="center" shrinkToFit="1" readingOrder="1"/>
    </xf>
    <xf numFmtId="4" fontId="7" fillId="0" borderId="21" xfId="0" applyNumberFormat="1" applyFont="1" applyFill="1" applyBorder="1" applyAlignment="1">
      <alignment horizontal="right" vertical="center" shrinkToFit="1" readingOrder="1"/>
    </xf>
    <xf numFmtId="4" fontId="7" fillId="0" borderId="22" xfId="0" applyNumberFormat="1" applyFont="1" applyFill="1" applyBorder="1" applyAlignment="1">
      <alignment horizontal="right" vertical="center" shrinkToFit="1" readingOrder="1"/>
    </xf>
    <xf numFmtId="0" fontId="5" fillId="0" borderId="9" xfId="0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shrinkToFit="1" readingOrder="1"/>
    </xf>
    <xf numFmtId="4" fontId="7" fillId="0" borderId="24" xfId="0" applyNumberFormat="1" applyFont="1" applyFill="1" applyBorder="1" applyAlignment="1">
      <alignment horizontal="right" vertical="center" shrinkToFit="1" readingOrder="1"/>
    </xf>
    <xf numFmtId="4" fontId="7" fillId="0" borderId="25" xfId="0" applyNumberFormat="1" applyFont="1" applyFill="1" applyBorder="1" applyAlignment="1">
      <alignment horizontal="right" vertical="center" shrinkToFit="1" readingOrder="1"/>
    </xf>
    <xf numFmtId="0" fontId="8" fillId="0" borderId="5" xfId="0" applyFont="1" applyBorder="1" applyAlignment="1">
      <alignment horizontal="left" vertical="top" wrapText="1"/>
    </xf>
    <xf numFmtId="4" fontId="9" fillId="0" borderId="13" xfId="0" applyNumberFormat="1" applyFont="1" applyBorder="1" applyAlignment="1">
      <alignment horizontal="right" vertical="center" shrinkToFit="1" readingOrder="1"/>
    </xf>
    <xf numFmtId="4" fontId="9" fillId="0" borderId="26" xfId="0" applyNumberFormat="1" applyFont="1" applyBorder="1" applyAlignment="1">
      <alignment horizontal="right" vertical="center" shrinkToFit="1" readingOrder="1"/>
    </xf>
    <xf numFmtId="4" fontId="9" fillId="0" borderId="22" xfId="0" applyNumberFormat="1" applyFont="1" applyBorder="1" applyAlignment="1">
      <alignment horizontal="right" vertical="center" shrinkToFit="1" readingOrder="1"/>
    </xf>
    <xf numFmtId="4" fontId="9" fillId="0" borderId="5" xfId="0" applyNumberFormat="1" applyFont="1" applyBorder="1" applyAlignment="1">
      <alignment horizontal="right" vertical="center" shrinkToFit="1" readingOrder="1"/>
    </xf>
    <xf numFmtId="4" fontId="9" fillId="0" borderId="0" xfId="0" applyNumberFormat="1" applyFont="1" applyBorder="1" applyAlignment="1">
      <alignment horizontal="right" vertical="center" shrinkToFit="1" readingOrder="1"/>
    </xf>
    <xf numFmtId="4" fontId="9" fillId="0" borderId="27" xfId="0" applyNumberFormat="1" applyFont="1" applyBorder="1" applyAlignment="1">
      <alignment horizontal="right" vertical="center" shrinkToFit="1" readingOrder="1"/>
    </xf>
    <xf numFmtId="0" fontId="5" fillId="0" borderId="6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shrinkToFit="1" readingOrder="1"/>
    </xf>
    <xf numFmtId="4" fontId="7" fillId="0" borderId="28" xfId="0" applyNumberFormat="1" applyFont="1" applyFill="1" applyBorder="1" applyAlignment="1">
      <alignment horizontal="right" vertical="center" shrinkToFit="1" readingOrder="1"/>
    </xf>
    <xf numFmtId="0" fontId="5" fillId="0" borderId="13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shrinkToFit="1" readingOrder="1"/>
    </xf>
    <xf numFmtId="4" fontId="7" fillId="0" borderId="11" xfId="0" applyNumberFormat="1" applyFont="1" applyFill="1" applyBorder="1" applyAlignment="1">
      <alignment horizontal="right" vertical="center" shrinkToFit="1" readingOrder="1"/>
    </xf>
    <xf numFmtId="4" fontId="7" fillId="0" borderId="12" xfId="0" applyNumberFormat="1" applyFont="1" applyFill="1" applyBorder="1" applyAlignment="1">
      <alignment horizontal="right" vertical="center" shrinkToFit="1" readingOrder="1"/>
    </xf>
    <xf numFmtId="0" fontId="10" fillId="0" borderId="9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right" vertical="center" shrinkToFit="1" readingOrder="1"/>
    </xf>
    <xf numFmtId="4" fontId="7" fillId="0" borderId="0" xfId="0" applyNumberFormat="1" applyFont="1" applyFill="1" applyBorder="1" applyAlignment="1">
      <alignment horizontal="right" vertical="center" shrinkToFit="1" readingOrder="1"/>
    </xf>
    <xf numFmtId="0" fontId="11" fillId="0" borderId="29" xfId="0" applyFont="1" applyBorder="1" applyAlignment="1">
      <alignment horizontal="left" vertical="center" wrapText="1"/>
    </xf>
    <xf numFmtId="4" fontId="9" fillId="0" borderId="29" xfId="0" applyNumberFormat="1" applyFont="1" applyFill="1" applyBorder="1" applyAlignment="1">
      <alignment horizontal="right" vertical="center" shrinkToFit="1" readingOrder="1"/>
    </xf>
    <xf numFmtId="4" fontId="7" fillId="0" borderId="30" xfId="0" applyNumberFormat="1" applyFont="1" applyFill="1" applyBorder="1" applyAlignment="1">
      <alignment horizontal="right" vertical="center" shrinkToFit="1" readingOrder="1"/>
    </xf>
    <xf numFmtId="4" fontId="9" fillId="0" borderId="31" xfId="0" applyNumberFormat="1" applyFont="1" applyBorder="1" applyAlignment="1">
      <alignment horizontal="right" vertical="center" shrinkToFit="1" readingOrder="1"/>
    </xf>
    <xf numFmtId="0" fontId="10" fillId="0" borderId="1" xfId="0" applyFont="1" applyFill="1" applyBorder="1" applyAlignment="1">
      <alignment horizontal="left" vertical="center" wrapText="1"/>
    </xf>
    <xf numFmtId="4" fontId="7" fillId="0" borderId="32" xfId="0" applyNumberFormat="1" applyFont="1" applyFill="1" applyBorder="1" applyAlignment="1">
      <alignment horizontal="right" vertical="center" shrinkToFit="1" readingOrder="1"/>
    </xf>
    <xf numFmtId="4" fontId="7" fillId="0" borderId="33" xfId="0" applyNumberFormat="1" applyFont="1" applyFill="1" applyBorder="1" applyAlignment="1">
      <alignment horizontal="right" vertical="center" shrinkToFit="1" readingOrder="1"/>
    </xf>
    <xf numFmtId="4" fontId="7" fillId="0" borderId="34" xfId="0" applyNumberFormat="1" applyFont="1" applyFill="1" applyBorder="1" applyAlignment="1">
      <alignment horizontal="right" vertical="center" shrinkToFit="1" readingOrder="1"/>
    </xf>
    <xf numFmtId="0" fontId="10" fillId="0" borderId="29" xfId="0" applyFont="1" applyBorder="1" applyAlignment="1">
      <alignment horizontal="right" vertical="center" wrapText="1"/>
    </xf>
    <xf numFmtId="4" fontId="7" fillId="0" borderId="35" xfId="0" applyNumberFormat="1" applyFont="1" applyFill="1" applyBorder="1" applyAlignment="1">
      <alignment horizontal="right" vertical="center" shrinkToFit="1" readingOrder="1"/>
    </xf>
    <xf numFmtId="4" fontId="7" fillId="0" borderId="36" xfId="0" applyNumberFormat="1" applyFont="1" applyFill="1" applyBorder="1" applyAlignment="1">
      <alignment horizontal="right" vertical="center" shrinkToFit="1" readingOrder="1"/>
    </xf>
    <xf numFmtId="4" fontId="7" fillId="0" borderId="31" xfId="0" applyNumberFormat="1" applyFont="1" applyFill="1" applyBorder="1" applyAlignment="1">
      <alignment horizontal="right" vertical="center" shrinkToFit="1" readingOrder="1"/>
    </xf>
    <xf numFmtId="0" fontId="12" fillId="0" borderId="37" xfId="0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vertical="center" shrinkToFit="1" readingOrder="1"/>
    </xf>
    <xf numFmtId="4" fontId="7" fillId="0" borderId="39" xfId="0" applyNumberFormat="1" applyFont="1" applyFill="1" applyBorder="1" applyAlignment="1">
      <alignment vertical="center" shrinkToFit="1" readingOrder="1"/>
    </xf>
    <xf numFmtId="4" fontId="9" fillId="0" borderId="27" xfId="0" applyNumberFormat="1" applyFont="1" applyFill="1" applyBorder="1" applyAlignment="1">
      <alignment vertical="center" shrinkToFit="1" readingOrder="1"/>
    </xf>
    <xf numFmtId="0" fontId="12" fillId="0" borderId="40" xfId="0" applyFont="1" applyBorder="1" applyAlignment="1">
      <alignment horizontal="left" vertical="center" wrapText="1"/>
    </xf>
    <xf numFmtId="4" fontId="7" fillId="0" borderId="30" xfId="0" applyNumberFormat="1" applyFont="1" applyFill="1" applyBorder="1" applyAlignment="1">
      <alignment vertical="center" shrinkToFit="1" readingOrder="1"/>
    </xf>
    <xf numFmtId="4" fontId="7" fillId="0" borderId="41" xfId="0" applyNumberFormat="1" applyFont="1" applyFill="1" applyBorder="1" applyAlignment="1">
      <alignment vertical="center" shrinkToFit="1" readingOrder="1"/>
    </xf>
    <xf numFmtId="4" fontId="9" fillId="0" borderId="42" xfId="0" applyNumberFormat="1" applyFont="1" applyFill="1" applyBorder="1" applyAlignment="1">
      <alignment vertical="center" shrinkToFit="1" readingOrder="1"/>
    </xf>
    <xf numFmtId="0" fontId="6" fillId="0" borderId="17" xfId="0" applyFont="1" applyFill="1" applyBorder="1" applyAlignment="1">
      <alignment horizontal="left" vertical="justify" wrapText="1" readingOrder="1"/>
    </xf>
    <xf numFmtId="4" fontId="7" fillId="0" borderId="43" xfId="0" applyNumberFormat="1" applyFont="1" applyFill="1" applyBorder="1" applyAlignment="1">
      <alignment readingOrder="1"/>
    </xf>
    <xf numFmtId="4" fontId="7" fillId="0" borderId="18" xfId="0" applyNumberFormat="1" applyFont="1" applyFill="1" applyBorder="1" applyAlignment="1">
      <alignment readingOrder="1"/>
    </xf>
    <xf numFmtId="4" fontId="7" fillId="0" borderId="44" xfId="0" applyNumberFormat="1" applyFont="1" applyFill="1" applyBorder="1" applyAlignment="1">
      <alignment readingOrder="1"/>
    </xf>
    <xf numFmtId="0" fontId="6" fillId="7" borderId="17" xfId="0" applyFont="1" applyFill="1" applyBorder="1" applyAlignment="1">
      <alignment horizontal="center" vertical="center" wrapText="1" readingOrder="1"/>
    </xf>
    <xf numFmtId="4" fontId="7" fillId="7" borderId="43" xfId="0" applyNumberFormat="1" applyFont="1" applyFill="1" applyBorder="1" applyAlignment="1">
      <alignment horizontal="center" wrapText="1" readingOrder="1"/>
    </xf>
    <xf numFmtId="4" fontId="7" fillId="7" borderId="18" xfId="0" applyNumberFormat="1" applyFont="1" applyFill="1" applyBorder="1" applyAlignment="1">
      <alignment horizontal="center" wrapText="1" readingOrder="1"/>
    </xf>
    <xf numFmtId="4" fontId="7" fillId="7" borderId="44" xfId="0" applyNumberFormat="1" applyFont="1" applyFill="1" applyBorder="1" applyAlignment="1">
      <alignment horizontal="center" wrapText="1" readingOrder="1"/>
    </xf>
    <xf numFmtId="0" fontId="6" fillId="7" borderId="29" xfId="0" applyFont="1" applyFill="1" applyBorder="1" applyAlignment="1">
      <alignment horizontal="center" vertical="center" wrapText="1" readingOrder="1"/>
    </xf>
    <xf numFmtId="9" fontId="7" fillId="7" borderId="17" xfId="0" applyNumberFormat="1" applyFont="1" applyFill="1" applyBorder="1" applyAlignment="1">
      <alignment horizontal="center" wrapText="1" readingOrder="1"/>
    </xf>
    <xf numFmtId="9" fontId="7" fillId="7" borderId="45" xfId="0" applyNumberFormat="1" applyFont="1" applyFill="1" applyBorder="1" applyAlignment="1">
      <alignment horizontal="center" wrapText="1" readingOrder="1"/>
    </xf>
    <xf numFmtId="9" fontId="7" fillId="7" borderId="19" xfId="0" applyNumberFormat="1" applyFont="1" applyFill="1" applyBorder="1" applyAlignment="1">
      <alignment horizontal="center" wrapText="1" readingOrder="1"/>
    </xf>
    <xf numFmtId="0" fontId="14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4" fontId="6" fillId="0" borderId="0" xfId="0" applyNumberFormat="1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E40"/>
  <sheetViews>
    <sheetView tabSelected="1" zoomScale="85" zoomScaleNormal="85" workbookViewId="0">
      <selection activeCell="F15" sqref="F15"/>
    </sheetView>
  </sheetViews>
  <sheetFormatPr defaultRowHeight="15" x14ac:dyDescent="0.25"/>
  <cols>
    <col min="2" max="2" width="58.5703125" customWidth="1"/>
    <col min="3" max="5" width="16.85546875" customWidth="1"/>
    <col min="6" max="6" width="13.5703125" customWidth="1"/>
  </cols>
  <sheetData>
    <row r="2" spans="2:5" ht="18.75" x14ac:dyDescent="0.25">
      <c r="B2" s="1" t="s">
        <v>0</v>
      </c>
      <c r="C2" s="1"/>
      <c r="D2" s="1"/>
      <c r="E2" s="1"/>
    </row>
    <row r="3" spans="2:5" ht="39.75" customHeight="1" x14ac:dyDescent="0.25">
      <c r="B3" s="2" t="s">
        <v>1</v>
      </c>
      <c r="C3" s="2"/>
      <c r="D3" s="2"/>
      <c r="E3" s="2"/>
    </row>
    <row r="4" spans="2:5" ht="18.75" x14ac:dyDescent="0.25">
      <c r="B4" s="1" t="s">
        <v>2</v>
      </c>
      <c r="C4" s="1"/>
      <c r="D4" s="1"/>
      <c r="E4" s="1"/>
    </row>
    <row r="5" spans="2:5" ht="15.75" thickBot="1" x14ac:dyDescent="0.3">
      <c r="B5" s="3"/>
      <c r="C5" s="4"/>
      <c r="D5" s="4"/>
      <c r="E5" s="4"/>
    </row>
    <row r="6" spans="2:5" ht="18.75" x14ac:dyDescent="0.25">
      <c r="B6" s="5" t="s">
        <v>3</v>
      </c>
      <c r="C6" s="6" t="s">
        <v>4</v>
      </c>
      <c r="D6" s="7"/>
      <c r="E6" s="8"/>
    </row>
    <row r="7" spans="2:5" ht="21" customHeight="1" x14ac:dyDescent="0.25">
      <c r="B7" s="9"/>
      <c r="C7" s="10" t="s">
        <v>5</v>
      </c>
      <c r="D7" s="11"/>
      <c r="E7" s="12"/>
    </row>
    <row r="8" spans="2:5" ht="18.75" x14ac:dyDescent="0.25">
      <c r="B8" s="13"/>
      <c r="C8" s="14" t="s">
        <v>6</v>
      </c>
      <c r="D8" s="15" t="s">
        <v>7</v>
      </c>
      <c r="E8" s="16" t="s">
        <v>8</v>
      </c>
    </row>
    <row r="9" spans="2:5" s="21" customFormat="1" ht="19.5" customHeight="1" thickBot="1" x14ac:dyDescent="0.3">
      <c r="B9" s="17" t="s">
        <v>9</v>
      </c>
      <c r="C9" s="18">
        <v>2077.9</v>
      </c>
      <c r="D9" s="19"/>
      <c r="E9" s="20"/>
    </row>
    <row r="10" spans="2:5" s="21" customFormat="1" ht="37.5" customHeight="1" x14ac:dyDescent="0.3">
      <c r="B10" s="22" t="s">
        <v>10</v>
      </c>
      <c r="C10" s="23">
        <v>97648.8</v>
      </c>
      <c r="D10" s="24">
        <v>24052.920601000002</v>
      </c>
      <c r="E10" s="25">
        <v>97648.8</v>
      </c>
    </row>
    <row r="11" spans="2:5" s="21" customFormat="1" ht="21.75" customHeight="1" x14ac:dyDescent="0.3">
      <c r="B11" s="26" t="s">
        <v>11</v>
      </c>
      <c r="C11" s="23">
        <v>37240.370000000003</v>
      </c>
      <c r="D11" s="24">
        <v>12253.63</v>
      </c>
      <c r="E11" s="25">
        <f>(547*9.83)*2+(547*9.85)*2+(282*9.85)*2+3878.42+20000</f>
        <v>50963.74</v>
      </c>
    </row>
    <row r="12" spans="2:5" s="21" customFormat="1" ht="21.75" customHeight="1" thickBot="1" x14ac:dyDescent="0.35">
      <c r="B12" s="27" t="s">
        <v>12</v>
      </c>
      <c r="C12" s="28">
        <v>5843.54</v>
      </c>
      <c r="D12" s="29">
        <v>2189.0144150000001</v>
      </c>
      <c r="E12" s="30">
        <f>4961.03+2552.68+6238.6</f>
        <v>13752.31</v>
      </c>
    </row>
    <row r="13" spans="2:5" s="21" customFormat="1" ht="32.25" customHeight="1" thickBot="1" x14ac:dyDescent="0.3">
      <c r="B13" s="31" t="s">
        <v>13</v>
      </c>
      <c r="C13" s="32">
        <f>C15+C16+C17+C22+C23+C24+C25+C26</f>
        <v>83843.264999999999</v>
      </c>
      <c r="D13" s="33">
        <v>27328.413106</v>
      </c>
      <c r="E13" s="34">
        <f>E15+E16+E17+E22+E23+E24+E25+E26</f>
        <v>75361.008000000016</v>
      </c>
    </row>
    <row r="14" spans="2:5" s="21" customFormat="1" ht="20.25" customHeight="1" x14ac:dyDescent="0.3">
      <c r="B14" s="35" t="s">
        <v>14</v>
      </c>
      <c r="C14" s="36"/>
      <c r="D14" s="37"/>
      <c r="E14" s="38"/>
    </row>
    <row r="15" spans="2:5" s="21" customFormat="1" ht="34.5" customHeight="1" x14ac:dyDescent="0.25">
      <c r="B15" s="27" t="s">
        <v>15</v>
      </c>
      <c r="C15" s="39">
        <f>(1.44*C9)*3</f>
        <v>8976.5280000000002</v>
      </c>
      <c r="D15" s="40">
        <f>0.11*D13</f>
        <v>3006.12544166</v>
      </c>
      <c r="E15" s="41">
        <v>8976.5280000000002</v>
      </c>
    </row>
    <row r="16" spans="2:5" s="21" customFormat="1" ht="35.25" customHeight="1" x14ac:dyDescent="0.25">
      <c r="B16" s="27" t="s">
        <v>16</v>
      </c>
      <c r="C16" s="42">
        <f>3.89*C9*3</f>
        <v>24249.093000000001</v>
      </c>
      <c r="D16" s="43">
        <f>0.29*D13</f>
        <v>7925.2398007399997</v>
      </c>
      <c r="E16" s="44">
        <v>24249.09</v>
      </c>
    </row>
    <row r="17" spans="2:5" s="21" customFormat="1" ht="20.25" customHeight="1" x14ac:dyDescent="0.25">
      <c r="B17" s="45" t="s">
        <v>17</v>
      </c>
      <c r="C17" s="46">
        <f>2.31*C9*3</f>
        <v>14399.847000000002</v>
      </c>
      <c r="D17" s="47">
        <f>0.17*D13</f>
        <v>4645.8302280200005</v>
      </c>
      <c r="E17" s="48">
        <f>E19+E20+E21</f>
        <v>11300.51</v>
      </c>
    </row>
    <row r="18" spans="2:5" s="21" customFormat="1" ht="20.25" customHeight="1" x14ac:dyDescent="0.25">
      <c r="B18" s="49" t="s">
        <v>14</v>
      </c>
      <c r="C18" s="50"/>
      <c r="D18" s="51"/>
      <c r="E18" s="52"/>
    </row>
    <row r="19" spans="2:5" s="21" customFormat="1" ht="20.25" customHeight="1" x14ac:dyDescent="0.25">
      <c r="B19" s="53" t="s">
        <v>18</v>
      </c>
      <c r="C19" s="54"/>
      <c r="D19" s="55"/>
      <c r="E19" s="56">
        <v>9088.74</v>
      </c>
    </row>
    <row r="20" spans="2:5" s="21" customFormat="1" ht="20.25" customHeight="1" x14ac:dyDescent="0.25">
      <c r="B20" s="53" t="s">
        <v>19</v>
      </c>
      <c r="C20" s="57"/>
      <c r="D20" s="58"/>
      <c r="E20" s="59">
        <v>1201.9100000000001</v>
      </c>
    </row>
    <row r="21" spans="2:5" s="21" customFormat="1" ht="20.25" customHeight="1" x14ac:dyDescent="0.25">
      <c r="B21" s="53" t="s">
        <v>20</v>
      </c>
      <c r="C21" s="57"/>
      <c r="D21" s="58"/>
      <c r="E21" s="59">
        <v>1009.86</v>
      </c>
    </row>
    <row r="22" spans="2:5" s="21" customFormat="1" ht="54.75" customHeight="1" x14ac:dyDescent="0.25">
      <c r="B22" s="60" t="s">
        <v>21</v>
      </c>
      <c r="C22" s="39">
        <f>1.06*3*C9</f>
        <v>6607.7220000000007</v>
      </c>
      <c r="D22" s="40">
        <f>0.08*D13</f>
        <v>2186.2730484799999</v>
      </c>
      <c r="E22" s="41">
        <v>3241.53</v>
      </c>
    </row>
    <row r="23" spans="2:5" s="21" customFormat="1" ht="31.5" customHeight="1" x14ac:dyDescent="0.25">
      <c r="B23" s="60" t="s">
        <v>22</v>
      </c>
      <c r="C23" s="61">
        <f>0.77*3*C9</f>
        <v>4799.9490000000005</v>
      </c>
      <c r="D23" s="40">
        <f>0.06*D13</f>
        <v>1639.7047863599998</v>
      </c>
      <c r="E23" s="41">
        <v>4363.59</v>
      </c>
    </row>
    <row r="24" spans="2:5" s="21" customFormat="1" ht="31.5" customHeight="1" x14ac:dyDescent="0.25">
      <c r="B24" s="60" t="s">
        <v>23</v>
      </c>
      <c r="C24" s="61">
        <f>2.03*3*C9</f>
        <v>12654.411</v>
      </c>
      <c r="D24" s="40">
        <f>0.15*D13</f>
        <v>4099.2619659000002</v>
      </c>
      <c r="E24" s="41">
        <v>11074.05</v>
      </c>
    </row>
    <row r="25" spans="2:5" s="21" customFormat="1" ht="31.5" customHeight="1" x14ac:dyDescent="0.25">
      <c r="B25" s="60" t="s">
        <v>24</v>
      </c>
      <c r="C25" s="61">
        <f>0.57*C9*3</f>
        <v>3553.2089999999998</v>
      </c>
      <c r="D25" s="62">
        <f>0.04*D13</f>
        <v>1093.13652424</v>
      </c>
      <c r="E25" s="40">
        <v>3553.21</v>
      </c>
    </row>
    <row r="26" spans="2:5" s="21" customFormat="1" ht="31.5" customHeight="1" x14ac:dyDescent="0.25">
      <c r="B26" s="63" t="s">
        <v>25</v>
      </c>
      <c r="C26" s="64">
        <f>1.38*C9*3</f>
        <v>8602.5059999999994</v>
      </c>
      <c r="D26" s="65">
        <f>0.1*D13</f>
        <v>2732.8413106000003</v>
      </c>
      <c r="E26" s="66">
        <v>8602.5</v>
      </c>
    </row>
    <row r="27" spans="2:5" s="21" customFormat="1" ht="20.25" customHeight="1" x14ac:dyDescent="0.25">
      <c r="B27" s="67" t="s">
        <v>14</v>
      </c>
      <c r="C27" s="64"/>
      <c r="D27" s="65"/>
      <c r="E27" s="66"/>
    </row>
    <row r="28" spans="2:5" s="21" customFormat="1" ht="20.25" customHeight="1" x14ac:dyDescent="0.25">
      <c r="B28" s="68" t="s">
        <v>18</v>
      </c>
      <c r="C28" s="69"/>
      <c r="D28" s="70"/>
      <c r="E28" s="59">
        <f>0.747*E26</f>
        <v>6426.0675000000001</v>
      </c>
    </row>
    <row r="29" spans="2:5" ht="20.25" customHeight="1" thickBot="1" x14ac:dyDescent="0.3">
      <c r="B29" s="71" t="s">
        <v>20</v>
      </c>
      <c r="C29" s="72"/>
      <c r="D29" s="73"/>
      <c r="E29" s="74">
        <f>0.253*E26</f>
        <v>2176.4324999999999</v>
      </c>
    </row>
    <row r="30" spans="2:5" ht="20.25" customHeight="1" x14ac:dyDescent="0.25">
      <c r="B30" s="75" t="s">
        <v>26</v>
      </c>
      <c r="C30" s="76">
        <f>1.94*3*C9</f>
        <v>12093.378000000001</v>
      </c>
      <c r="D30" s="77">
        <v>3941.8</v>
      </c>
      <c r="E30" s="78">
        <f>E32+E33</f>
        <v>8638.19</v>
      </c>
    </row>
    <row r="31" spans="2:5" ht="20.25" customHeight="1" thickBot="1" x14ac:dyDescent="0.3">
      <c r="B31" s="79" t="s">
        <v>14</v>
      </c>
      <c r="C31" s="80"/>
      <c r="D31" s="81"/>
      <c r="E31" s="82"/>
    </row>
    <row r="32" spans="2:5" ht="20.25" customHeight="1" x14ac:dyDescent="0.25">
      <c r="B32" s="83" t="s">
        <v>27</v>
      </c>
      <c r="C32" s="84"/>
      <c r="D32" s="85"/>
      <c r="E32" s="86">
        <f>1186.46+395.49</f>
        <v>1581.95</v>
      </c>
    </row>
    <row r="33" spans="2:5" ht="33.75" customHeight="1" thickBot="1" x14ac:dyDescent="0.3">
      <c r="B33" s="87" t="s">
        <v>28</v>
      </c>
      <c r="C33" s="88"/>
      <c r="D33" s="89"/>
      <c r="E33" s="90">
        <v>7056.24</v>
      </c>
    </row>
    <row r="34" spans="2:5" ht="20.25" customHeight="1" thickBot="1" x14ac:dyDescent="0.35">
      <c r="B34" s="91" t="s">
        <v>29</v>
      </c>
      <c r="C34" s="92">
        <f>35*3*27</f>
        <v>2835</v>
      </c>
      <c r="D34" s="93">
        <v>996.63392699999997</v>
      </c>
      <c r="E34" s="94">
        <v>2835</v>
      </c>
    </row>
    <row r="35" spans="2:5" ht="20.25" customHeight="1" thickBot="1" x14ac:dyDescent="0.35">
      <c r="B35" s="95" t="s">
        <v>30</v>
      </c>
      <c r="C35" s="96">
        <f>C10+C11+C12++C13+C30+C34</f>
        <v>239504.35300000003</v>
      </c>
      <c r="D35" s="97">
        <f>D10+D11+D12+D13+D30+D34</f>
        <v>70762.412049000006</v>
      </c>
      <c r="E35" s="98">
        <f>E10+E11+E12+E13+E30+E34</f>
        <v>249199.04800000001</v>
      </c>
    </row>
    <row r="36" spans="2:5" ht="20.25" customHeight="1" thickBot="1" x14ac:dyDescent="0.35">
      <c r="B36" s="99" t="s">
        <v>31</v>
      </c>
      <c r="C36" s="100">
        <f>D35/C35</f>
        <v>0.29545355298406623</v>
      </c>
      <c r="D36" s="101"/>
      <c r="E36" s="102"/>
    </row>
    <row r="37" spans="2:5" x14ac:dyDescent="0.25">
      <c r="B37" s="103"/>
      <c r="C37" s="4"/>
      <c r="D37" s="4"/>
      <c r="E37" s="4"/>
    </row>
    <row r="38" spans="2:5" x14ac:dyDescent="0.25">
      <c r="B38" s="4"/>
      <c r="C38" s="4"/>
      <c r="D38" s="4"/>
      <c r="E38" s="4"/>
    </row>
    <row r="39" spans="2:5" ht="15.75" x14ac:dyDescent="0.25">
      <c r="B39" s="104" t="s">
        <v>32</v>
      </c>
      <c r="C39" s="4"/>
      <c r="D39" s="4"/>
      <c r="E39" s="105">
        <f>D30-E30</f>
        <v>-4696.3900000000003</v>
      </c>
    </row>
    <row r="40" spans="2:5" ht="15.75" x14ac:dyDescent="0.25">
      <c r="B40" s="106" t="s">
        <v>33</v>
      </c>
    </row>
  </sheetData>
  <mergeCells count="17">
    <mergeCell ref="C30:C31"/>
    <mergeCell ref="D30:D31"/>
    <mergeCell ref="E30:E31"/>
    <mergeCell ref="C36:E36"/>
    <mergeCell ref="C9:E9"/>
    <mergeCell ref="C17:C18"/>
    <mergeCell ref="D17:D18"/>
    <mergeCell ref="E17:E18"/>
    <mergeCell ref="C26:C27"/>
    <mergeCell ref="D26:D27"/>
    <mergeCell ref="E26:E27"/>
    <mergeCell ref="B2:E2"/>
    <mergeCell ref="B3:E3"/>
    <mergeCell ref="B4:E4"/>
    <mergeCell ref="B6:B8"/>
    <mergeCell ref="C6:E6"/>
    <mergeCell ref="C7:E7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UKNuser</dc:creator>
  <cp:lastModifiedBy>UKNuser</cp:lastModifiedBy>
  <dcterms:created xsi:type="dcterms:W3CDTF">2014-03-31T00:40:16Z</dcterms:created>
  <dcterms:modified xsi:type="dcterms:W3CDTF">2014-03-31T00:40:56Z</dcterms:modified>
</cp:coreProperties>
</file>