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Отчет 8(8)" sheetId="1" r:id="rId1"/>
  </sheets>
  <calcPr calcId="144525"/>
</workbook>
</file>

<file path=xl/calcChain.xml><?xml version="1.0" encoding="utf-8"?>
<calcChain xmlns="http://schemas.openxmlformats.org/spreadsheetml/2006/main">
  <c r="F87" i="1" l="1"/>
  <c r="E87" i="1"/>
  <c r="C87" i="1"/>
  <c r="B87" i="1"/>
  <c r="D86" i="1"/>
  <c r="D85" i="1"/>
  <c r="D84" i="1"/>
  <c r="D87" i="1" s="1"/>
  <c r="G71" i="1"/>
  <c r="H70" i="1"/>
  <c r="G70" i="1"/>
  <c r="C70" i="1"/>
  <c r="H68" i="1"/>
  <c r="G68" i="1"/>
  <c r="C68" i="1"/>
  <c r="F56" i="1"/>
  <c r="G56" i="1" s="1"/>
  <c r="E56" i="1"/>
  <c r="F77" i="1" s="1"/>
  <c r="F79" i="1" s="1"/>
  <c r="D56" i="1"/>
  <c r="D52" i="1"/>
  <c r="F50" i="1"/>
  <c r="F49" i="1"/>
  <c r="G47" i="1"/>
  <c r="D47" i="1"/>
  <c r="C47" i="1" s="1"/>
  <c r="H43" i="1"/>
  <c r="G43" i="1"/>
  <c r="F43" i="1"/>
  <c r="D43" i="1"/>
  <c r="C43" i="1"/>
  <c r="F42" i="1"/>
  <c r="F39" i="1" s="1"/>
  <c r="D39" i="1"/>
  <c r="H39" i="1" s="1"/>
  <c r="F35" i="1"/>
  <c r="D35" i="1"/>
  <c r="H35" i="1" s="1"/>
  <c r="H34" i="1"/>
  <c r="G34" i="1"/>
  <c r="D34" i="1"/>
  <c r="C34" i="1" s="1"/>
  <c r="H29" i="1"/>
  <c r="G29" i="1"/>
  <c r="F29" i="1"/>
  <c r="D29" i="1"/>
  <c r="C29" i="1"/>
  <c r="F27" i="1"/>
  <c r="F25" i="1" s="1"/>
  <c r="D25" i="1"/>
  <c r="H25" i="1" s="1"/>
  <c r="F24" i="1"/>
  <c r="F23" i="1"/>
  <c r="F22" i="1"/>
  <c r="F20" i="1" s="1"/>
  <c r="F14" i="1" s="1"/>
  <c r="F51" i="1" s="1"/>
  <c r="D20" i="1"/>
  <c r="H20" i="1" s="1"/>
  <c r="D19" i="1"/>
  <c r="H19" i="1" s="1"/>
  <c r="H18" i="1"/>
  <c r="D18" i="1"/>
  <c r="G18" i="1" s="1"/>
  <c r="F16" i="1"/>
  <c r="E14" i="1"/>
  <c r="G13" i="1"/>
  <c r="E13" i="1"/>
  <c r="C13" i="1" s="1"/>
  <c r="G12" i="1"/>
  <c r="E12" i="1"/>
  <c r="C12" i="1" s="1"/>
  <c r="G11" i="1"/>
  <c r="E11" i="1"/>
  <c r="C11" i="1" s="1"/>
  <c r="G87" i="1" l="1"/>
  <c r="D16" i="1"/>
  <c r="G19" i="1"/>
  <c r="G35" i="1"/>
  <c r="H47" i="1"/>
  <c r="C56" i="1"/>
  <c r="H11" i="1"/>
  <c r="H12" i="1"/>
  <c r="H13" i="1"/>
  <c r="G20" i="1"/>
  <c r="G25" i="1"/>
  <c r="C35" i="1"/>
  <c r="G39" i="1"/>
  <c r="E51" i="1"/>
  <c r="H56" i="1"/>
  <c r="C20" i="1"/>
  <c r="C25" i="1"/>
  <c r="C39" i="1"/>
  <c r="D54" i="1" l="1"/>
  <c r="G16" i="1"/>
  <c r="D14" i="1"/>
  <c r="C16" i="1"/>
  <c r="H16" i="1"/>
  <c r="G14" i="1" l="1"/>
  <c r="D51" i="1"/>
  <c r="H14" i="1"/>
  <c r="G51" i="1" l="1"/>
  <c r="C51" i="1"/>
  <c r="H51" i="1"/>
  <c r="D55" i="1"/>
</calcChain>
</file>

<file path=xl/sharedStrings.xml><?xml version="1.0" encoding="utf-8"?>
<sst xmlns="http://schemas.openxmlformats.org/spreadsheetml/2006/main" count="89" uniqueCount="76">
  <si>
    <t xml:space="preserve">Отчет </t>
  </si>
  <si>
    <t>о расходовании денежных средств МКД по адресу: 
г. Иркутск, ул.Дыбовского, д.8/8</t>
  </si>
  <si>
    <t>с 01 января по 31 декабря 2013 года</t>
  </si>
  <si>
    <t>Вид услуги</t>
  </si>
  <si>
    <t>Жилой дом</t>
  </si>
  <si>
    <t>ул.Дыбовского, 8/8</t>
  </si>
  <si>
    <t>задолженность соб-ов перед УКМ ("-")
собрано-начислено</t>
  </si>
  <si>
    <t>начислено</t>
  </si>
  <si>
    <t>собрано</t>
  </si>
  <si>
    <t>затраты</t>
  </si>
  <si>
    <t>перерасчет (- доначисление, + перерасчет)
начислено-затраты</t>
  </si>
  <si>
    <t>% собираемости по статьям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</si>
  <si>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</si>
  <si>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</si>
  <si>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</si>
  <si>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</si>
  <si>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</si>
  <si>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</si>
  <si>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МКД, руб.</t>
  </si>
  <si>
    <t>Управление многоквартирным домом, руб.</t>
  </si>
  <si>
    <t>Обслуживание инженерных сетей МКД, руб.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</si>
  <si>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</si>
  <si>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</si>
  <si>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</si>
  <si>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</si>
  <si>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Обслуживание пожарной сигнализации, м2</t>
  </si>
  <si>
    <t>восстановление пожарной сигнализации (замена датчика ПС), руб.</t>
  </si>
  <si>
    <t>техническое обслуживание пожарной сигнализации, руб.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</si>
  <si>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</si>
  <si>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</si>
  <si>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</si>
  <si>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</si>
  <si>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</si>
  <si>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</si>
  <si>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</si>
  <si>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</si>
  <si>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Вывоз мусора, руб.</t>
  </si>
  <si>
    <t>Вывоз ТБО, руб.</t>
  </si>
  <si>
    <t>Перерасход по статье "Вывоз мусора", руб.</t>
  </si>
  <si>
    <t>Электроэнергия МОП, руб.</t>
  </si>
  <si>
    <t>Аварийно-диспетчерская служба, руб.</t>
  </si>
  <si>
    <t>Уборка лестниц, руб.</t>
  </si>
  <si>
    <t>Всего за 2013 год, руб.</t>
  </si>
  <si>
    <t>Собрано задолженность собственников за 2012 год, руб.</t>
  </si>
  <si>
    <t>Собрано аванс за 2014 год, руб.</t>
  </si>
  <si>
    <t>Итого собрано в 2013 год, руб.</t>
  </si>
  <si>
    <t>Собираемость за 2013, %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</si>
  <si>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</si>
  <si>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</si>
  <si>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Установка дверного доводчика, руб.</t>
  </si>
  <si>
    <t>Контроллер управления кодовым замком, руб.</t>
  </si>
  <si>
    <t>Перенос коробки видеонаблюдения, руб.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</si>
  <si>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</si>
  <si>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</si>
  <si>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</si>
  <si>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</si>
  <si>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Видеонаблюдение/видеодомофон, руб.</t>
  </si>
  <si>
    <t>Промывка систем ГВС и ХВС, руб.</t>
  </si>
  <si>
    <t>Домофон абонентская плата, руб.</t>
  </si>
  <si>
    <t>Дополнительные начисления</t>
  </si>
  <si>
    <t>Приобретение сборно-разборной искусственной елки, руб.</t>
  </si>
  <si>
    <t>54470,50*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</si>
  <si>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</si>
  <si>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30193,29руб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98882,41</t>
    </r>
    <r>
      <rPr>
        <sz val="12"/>
        <color theme="1"/>
        <rFont val="Times New Roman"/>
        <family val="1"/>
        <charset val="204"/>
      </rPr>
      <t xml:space="preserve"> руб) , списан с остатка денежных средств по статье "Электроэнергия МОП".</t>
    </r>
  </si>
  <si>
    <t>Остаток средств по статье "Текущий ремонт" за 2012 год, руб. на 31.12.2012г</t>
  </si>
  <si>
    <t>Остаток средств по статье "Текущий ремонт" за 2012 год (собранные в 2013 году), руб. на 31.12.2013г</t>
  </si>
  <si>
    <t>Остаток средств по статье "Текущий ремонт" за 2013 год, руб. на 31.12.2013г</t>
  </si>
  <si>
    <r>
      <t xml:space="preserve">Итого </t>
    </r>
    <r>
      <rPr>
        <b/>
        <u/>
        <sz val="14"/>
        <color theme="1"/>
        <rFont val="Times New Roman"/>
        <family val="1"/>
        <charset val="204"/>
      </rPr>
      <t>фактический</t>
    </r>
    <r>
      <rPr>
        <b/>
        <sz val="14"/>
        <color theme="1"/>
        <rFont val="Times New Roman"/>
        <family val="1"/>
        <charset val="204"/>
      </rPr>
      <t xml:space="preserve"> остаток средств по статье "Текущий ремонт" на лицевом счете МКД, руб. на 31.12.2013г</t>
    </r>
  </si>
  <si>
    <t>Видеонаблюдение/Видеодомофон:</t>
  </si>
  <si>
    <t>Решение от 15.10.2012:</t>
  </si>
  <si>
    <t>оплачено в 2012</t>
  </si>
  <si>
    <t>оплачено в 2013</t>
  </si>
  <si>
    <t>собрано в 2012</t>
  </si>
  <si>
    <t>собрано в 2013</t>
  </si>
  <si>
    <t>ИТОГО задолженность собственников в пользу УКМ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</si>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</sst>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23" fillId="14" borderId="63" applyNumberFormat="0" applyAlignment="0" applyProtection="0"/>
    <xf numFmtId="0" fontId="24" fillId="27" borderId="64" applyNumberFormat="0" applyAlignment="0" applyProtection="0"/>
    <xf numFmtId="0" fontId="25" fillId="27" borderId="63" applyNumberFormat="0" applyAlignment="0" applyProtection="0"/>
    <xf numFmtId="0" fontId="26" fillId="0" borderId="65" applyNumberFormat="0" applyFill="0" applyAlignment="0" applyProtection="0"/>
    <xf numFmtId="0" fontId="27" fillId="0" borderId="66" applyNumberFormat="0" applyFill="0" applyAlignment="0" applyProtection="0"/>
    <xf numFmtId="0" fontId="28" fillId="0" borderId="6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8" applyNumberFormat="0" applyFill="0" applyAlignment="0" applyProtection="0"/>
    <xf numFmtId="0" fontId="30" fillId="28" borderId="6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70" applyNumberFormat="0" applyFont="0" applyAlignment="0" applyProtection="0"/>
    <xf numFmtId="0" fontId="36" fillId="0" borderId="71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</cellStyleXfs>
  <cellXfs count="26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 shrinkToFit="1"/>
    </xf>
    <xf numFmtId="0" fontId="6" fillId="3" borderId="6" xfId="1" applyFont="1" applyFill="1" applyBorder="1" applyAlignment="1">
      <alignment horizontal="center" wrapText="1"/>
    </xf>
    <xf numFmtId="4" fontId="6" fillId="3" borderId="6" xfId="1" applyNumberFormat="1" applyFont="1" applyFill="1" applyBorder="1" applyAlignment="1">
      <alignment horizontal="center" vertical="center" shrinkToFit="1" readingOrder="1"/>
    </xf>
    <xf numFmtId="4" fontId="6" fillId="3" borderId="10" xfId="1" applyNumberFormat="1" applyFont="1" applyFill="1" applyBorder="1" applyAlignment="1">
      <alignment horizontal="center" vertical="center" shrinkToFit="1" readingOrder="1"/>
    </xf>
    <xf numFmtId="4" fontId="6" fillId="3" borderId="12" xfId="1" applyNumberFormat="1" applyFont="1" applyFill="1" applyBorder="1" applyAlignment="1">
      <alignment horizontal="center" vertical="center" shrinkToFit="1" readingOrder="1"/>
    </xf>
    <xf numFmtId="0" fontId="1" fillId="0" borderId="0" xfId="1" applyAlignment="1">
      <alignment readingOrder="1"/>
    </xf>
    <xf numFmtId="0" fontId="7" fillId="5" borderId="4" xfId="1" applyFont="1" applyFill="1" applyBorder="1" applyAlignment="1">
      <alignment horizontal="left" vertical="center" wrapText="1"/>
    </xf>
    <xf numFmtId="4" fontId="6" fillId="5" borderId="13" xfId="1" applyNumberFormat="1" applyFont="1" applyFill="1" applyBorder="1" applyAlignment="1">
      <alignment horizontal="center" vertical="center" wrapText="1"/>
    </xf>
    <xf numFmtId="4" fontId="6" fillId="0" borderId="14" xfId="1" applyNumberFormat="1" applyFont="1" applyFill="1" applyBorder="1" applyAlignment="1">
      <alignment horizontal="right" vertical="center" shrinkToFit="1" readingOrder="1"/>
    </xf>
    <xf numFmtId="4" fontId="6" fillId="0" borderId="15" xfId="1" applyNumberFormat="1" applyFont="1" applyFill="1" applyBorder="1" applyAlignment="1">
      <alignment horizontal="right" vertical="center" shrinkToFit="1" readingOrder="1"/>
    </xf>
    <xf numFmtId="4" fontId="6" fillId="0" borderId="16" xfId="1" applyNumberFormat="1" applyFont="1" applyFill="1" applyBorder="1" applyAlignment="1">
      <alignment horizontal="right" vertical="center" shrinkToFit="1" readingOrder="1"/>
    </xf>
    <xf numFmtId="4" fontId="6" fillId="0" borderId="17" xfId="1" applyNumberFormat="1" applyFont="1" applyFill="1" applyBorder="1" applyAlignment="1">
      <alignment horizontal="center" vertical="center" shrinkToFit="1" readingOrder="1"/>
    </xf>
    <xf numFmtId="4" fontId="8" fillId="0" borderId="18" xfId="1" applyNumberFormat="1" applyFont="1" applyBorder="1" applyAlignment="1">
      <alignment horizontal="center" readingOrder="1"/>
    </xf>
    <xf numFmtId="0" fontId="7" fillId="0" borderId="19" xfId="1" applyFont="1" applyBorder="1" applyAlignment="1">
      <alignment horizontal="left" vertical="center" wrapText="1"/>
    </xf>
    <xf numFmtId="4" fontId="6" fillId="0" borderId="20" xfId="1" applyNumberFormat="1" applyFont="1" applyFill="1" applyBorder="1" applyAlignment="1">
      <alignment horizontal="right" vertical="center" shrinkToFit="1" readingOrder="1"/>
    </xf>
    <xf numFmtId="4" fontId="6" fillId="0" borderId="21" xfId="1" applyNumberFormat="1" applyFont="1" applyFill="1" applyBorder="1" applyAlignment="1">
      <alignment horizontal="right" vertical="center" shrinkToFit="1" readingOrder="1"/>
    </xf>
    <xf numFmtId="4" fontId="6" fillId="0" borderId="22" xfId="1" applyNumberFormat="1" applyFont="1" applyBorder="1" applyAlignment="1">
      <alignment horizontal="right" shrinkToFit="1" readingOrder="1"/>
    </xf>
    <xf numFmtId="4" fontId="8" fillId="0" borderId="23" xfId="1" applyNumberFormat="1" applyFont="1" applyBorder="1" applyAlignment="1">
      <alignment horizontal="center" readingOrder="1"/>
    </xf>
    <xf numFmtId="0" fontId="7" fillId="0" borderId="24" xfId="1" applyFont="1" applyBorder="1" applyAlignment="1">
      <alignment horizontal="left" vertical="center" wrapText="1"/>
    </xf>
    <xf numFmtId="4" fontId="6" fillId="0" borderId="25" xfId="1" applyNumberFormat="1" applyFont="1" applyFill="1" applyBorder="1" applyAlignment="1">
      <alignment horizontal="right" vertical="center" shrinkToFit="1" readingOrder="1"/>
    </xf>
    <xf numFmtId="4" fontId="6" fillId="0" borderId="26" xfId="1" applyNumberFormat="1" applyFont="1" applyFill="1" applyBorder="1" applyAlignment="1">
      <alignment horizontal="right" vertical="center" shrinkToFit="1" readingOrder="1"/>
    </xf>
    <xf numFmtId="4" fontId="6" fillId="0" borderId="27" xfId="1" applyNumberFormat="1" applyFont="1" applyFill="1" applyBorder="1" applyAlignment="1">
      <alignment horizontal="right" vertical="center" shrinkToFit="1" readingOrder="1"/>
    </xf>
    <xf numFmtId="4" fontId="6" fillId="0" borderId="0" xfId="1" applyNumberFormat="1" applyFont="1" applyFill="1" applyBorder="1" applyAlignment="1">
      <alignment horizontal="center" vertical="center" shrinkToFit="1" readingOrder="1"/>
    </xf>
    <xf numFmtId="4" fontId="8" fillId="0" borderId="28" xfId="1" applyNumberFormat="1" applyFont="1" applyBorder="1" applyAlignment="1">
      <alignment horizontal="center" readingOrder="1"/>
    </xf>
    <xf numFmtId="0" fontId="6" fillId="0" borderId="1" xfId="1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29" xfId="1" applyNumberFormat="1" applyFont="1" applyFill="1" applyBorder="1" applyAlignment="1">
      <alignment horizontal="right" vertical="center" shrinkToFit="1" readingOrder="1"/>
    </xf>
    <xf numFmtId="4" fontId="6" fillId="0" borderId="30" xfId="1" applyNumberFormat="1" applyFont="1" applyFill="1" applyBorder="1" applyAlignment="1">
      <alignment horizontal="right" vertical="center" shrinkToFit="1" readingOrder="1"/>
    </xf>
    <xf numFmtId="4" fontId="6" fillId="0" borderId="31" xfId="1" applyNumberFormat="1" applyFont="1" applyFill="1" applyBorder="1" applyAlignment="1">
      <alignment horizontal="right" vertical="center" shrinkToFit="1" readingOrder="1"/>
    </xf>
    <xf numFmtId="4" fontId="6" fillId="0" borderId="2" xfId="1" applyNumberFormat="1" applyFont="1" applyFill="1" applyBorder="1" applyAlignment="1">
      <alignment horizontal="center" vertical="center" shrinkToFit="1" readingOrder="1"/>
    </xf>
    <xf numFmtId="4" fontId="8" fillId="0" borderId="32" xfId="1" applyNumberFormat="1" applyFont="1" applyBorder="1" applyAlignment="1">
      <alignment horizontal="center" vertical="center" readingOrder="1"/>
    </xf>
    <xf numFmtId="0" fontId="7" fillId="0" borderId="33" xfId="1" applyFont="1" applyFill="1" applyBorder="1" applyAlignment="1">
      <alignment horizontal="right" vertical="justify" wrapText="1" readingOrder="1"/>
    </xf>
    <xf numFmtId="0" fontId="6" fillId="0" borderId="33" xfId="1" applyFont="1" applyFill="1" applyBorder="1" applyAlignment="1">
      <alignment horizontal="center" vertical="center" wrapText="1"/>
    </xf>
    <xf numFmtId="4" fontId="6" fillId="0" borderId="34" xfId="1" applyNumberFormat="1" applyFont="1" applyFill="1" applyBorder="1" applyAlignment="1">
      <alignment horizontal="right" vertical="center" shrinkToFit="1" readingOrder="1"/>
    </xf>
    <xf numFmtId="4" fontId="6" fillId="0" borderId="35" xfId="1" applyNumberFormat="1" applyFont="1" applyFill="1" applyBorder="1" applyAlignment="1">
      <alignment horizontal="right" vertical="center" shrinkToFit="1" readingOrder="1"/>
    </xf>
    <xf numFmtId="4" fontId="6" fillId="0" borderId="36" xfId="1" applyNumberFormat="1" applyFont="1" applyFill="1" applyBorder="1" applyAlignment="1">
      <alignment horizontal="right" vertical="center" shrinkToFit="1" readingOrder="1"/>
    </xf>
    <xf numFmtId="4" fontId="6" fillId="0" borderId="37" xfId="1" applyNumberFormat="1" applyFont="1" applyFill="1" applyBorder="1" applyAlignment="1">
      <alignment horizontal="center" vertical="center" shrinkToFit="1" readingOrder="1"/>
    </xf>
    <xf numFmtId="4" fontId="8" fillId="0" borderId="38" xfId="1" applyNumberFormat="1" applyFont="1" applyBorder="1" applyAlignment="1">
      <alignment horizontal="center" vertical="center" readingOrder="1"/>
    </xf>
    <xf numFmtId="0" fontId="6" fillId="0" borderId="1" xfId="1" applyFont="1" applyFill="1" applyBorder="1" applyAlignment="1">
      <alignment horizontal="left" vertical="justify" wrapText="1" readingOrder="1"/>
    </xf>
    <xf numFmtId="4" fontId="6" fillId="0" borderId="4" xfId="1" applyNumberFormat="1" applyFont="1" applyFill="1" applyBorder="1" applyAlignment="1">
      <alignment horizontal="center" vertical="center" wrapText="1" readingOrder="1"/>
    </xf>
    <xf numFmtId="4" fontId="9" fillId="0" borderId="39" xfId="1" applyNumberFormat="1" applyFont="1" applyFill="1" applyBorder="1" applyAlignment="1">
      <alignment horizontal="right" vertical="center" shrinkToFit="1" readingOrder="1"/>
    </xf>
    <xf numFmtId="4" fontId="9" fillId="0" borderId="40" xfId="1" applyNumberFormat="1" applyFont="1" applyFill="1" applyBorder="1" applyAlignment="1">
      <alignment horizontal="right" vertical="center" shrinkToFit="1" readingOrder="1"/>
    </xf>
    <xf numFmtId="4" fontId="9" fillId="0" borderId="41" xfId="1" applyNumberFormat="1" applyFont="1" applyFill="1" applyBorder="1" applyAlignment="1">
      <alignment horizontal="right" vertical="center" shrinkToFit="1" readingOrder="1"/>
    </xf>
    <xf numFmtId="4" fontId="6" fillId="0" borderId="0" xfId="1" applyNumberFormat="1" applyFont="1" applyFill="1" applyBorder="1" applyAlignment="1">
      <alignment horizontal="center" vertical="center" shrinkToFit="1" readingOrder="1"/>
    </xf>
    <xf numFmtId="4" fontId="8" fillId="0" borderId="42" xfId="1" applyNumberFormat="1" applyFont="1" applyBorder="1" applyAlignment="1">
      <alignment horizontal="center" vertical="center" readingOrder="1"/>
    </xf>
    <xf numFmtId="0" fontId="7" fillId="0" borderId="13" xfId="1" applyFont="1" applyFill="1" applyBorder="1" applyAlignment="1">
      <alignment horizontal="right" vertical="justify" wrapText="1" readingOrder="1"/>
    </xf>
    <xf numFmtId="0" fontId="6" fillId="0" borderId="13" xfId="1" applyFont="1" applyFill="1" applyBorder="1" applyAlignment="1">
      <alignment horizontal="center" vertical="center" wrapText="1" readingOrder="1"/>
    </xf>
    <xf numFmtId="4" fontId="9" fillId="0" borderId="14" xfId="1" applyNumberFormat="1" applyFont="1" applyFill="1" applyBorder="1" applyAlignment="1">
      <alignment horizontal="right" vertical="center" shrinkToFit="1" readingOrder="1"/>
    </xf>
    <xf numFmtId="4" fontId="9" fillId="0" borderId="15" xfId="1" applyNumberFormat="1" applyFont="1" applyFill="1" applyBorder="1" applyAlignment="1">
      <alignment horizontal="right" vertical="center" shrinkToFit="1" readingOrder="1"/>
    </xf>
    <xf numFmtId="4" fontId="9" fillId="0" borderId="16" xfId="1" applyNumberFormat="1" applyFont="1" applyFill="1" applyBorder="1" applyAlignment="1">
      <alignment horizontal="right" vertical="center" shrinkToFit="1" readingOrder="1"/>
    </xf>
    <xf numFmtId="4" fontId="6" fillId="0" borderId="17" xfId="1" applyNumberFormat="1" applyFont="1" applyFill="1" applyBorder="1" applyAlignment="1">
      <alignment horizontal="center" vertical="center" shrinkToFit="1" readingOrder="1"/>
    </xf>
    <xf numFmtId="4" fontId="8" fillId="0" borderId="18" xfId="1" applyNumberFormat="1" applyFont="1" applyBorder="1" applyAlignment="1">
      <alignment horizontal="center" vertical="center" readingOrder="1"/>
    </xf>
    <xf numFmtId="0" fontId="10" fillId="0" borderId="4" xfId="1" applyFont="1" applyBorder="1" applyAlignment="1">
      <alignment horizontal="left" vertical="center" wrapText="1"/>
    </xf>
    <xf numFmtId="0" fontId="9" fillId="0" borderId="24" xfId="1" applyFont="1" applyBorder="1" applyAlignment="1">
      <alignment vertical="center" wrapText="1"/>
    </xf>
    <xf numFmtId="4" fontId="9" fillId="0" borderId="20" xfId="1" applyNumberFormat="1" applyFont="1" applyFill="1" applyBorder="1" applyAlignment="1">
      <alignment horizontal="right" vertical="center" shrinkToFit="1" readingOrder="1"/>
    </xf>
    <xf numFmtId="4" fontId="9" fillId="0" borderId="21" xfId="1" applyNumberFormat="1" applyFont="1" applyFill="1" applyBorder="1" applyAlignment="1">
      <alignment horizontal="right" vertical="center" shrinkToFit="1" readingOrder="1"/>
    </xf>
    <xf numFmtId="4" fontId="9" fillId="0" borderId="22" xfId="1" applyNumberFormat="1" applyFont="1" applyFill="1" applyBorder="1" applyAlignment="1">
      <alignment horizontal="right" vertical="center" shrinkToFit="1" readingOrder="1"/>
    </xf>
    <xf numFmtId="4" fontId="6" fillId="0" borderId="43" xfId="1" applyNumberFormat="1" applyFont="1" applyFill="1" applyBorder="1" applyAlignment="1">
      <alignment horizontal="center" vertical="center" shrinkToFit="1" readingOrder="1"/>
    </xf>
    <xf numFmtId="0" fontId="10" fillId="0" borderId="19" xfId="1" applyFont="1" applyFill="1" applyBorder="1" applyAlignment="1">
      <alignment horizontal="left" vertical="justify" wrapText="1" readingOrder="1"/>
    </xf>
    <xf numFmtId="0" fontId="9" fillId="0" borderId="13" xfId="1" applyFont="1" applyBorder="1" applyAlignment="1">
      <alignment vertical="center" wrapText="1"/>
    </xf>
    <xf numFmtId="0" fontId="6" fillId="0" borderId="24" xfId="1" applyFont="1" applyFill="1" applyBorder="1" applyAlignment="1">
      <alignment vertical="justify" wrapText="1" readingOrder="1"/>
    </xf>
    <xf numFmtId="4" fontId="6" fillId="0" borderId="24" xfId="1" applyNumberFormat="1" applyFont="1" applyFill="1" applyBorder="1" applyAlignment="1">
      <alignment horizontal="center" vertical="center" wrapText="1" readingOrder="1"/>
    </xf>
    <xf numFmtId="4" fontId="9" fillId="0" borderId="24" xfId="1" applyNumberFormat="1" applyFont="1" applyFill="1" applyBorder="1" applyAlignment="1">
      <alignment horizontal="right" vertical="center" shrinkToFit="1" readingOrder="1"/>
    </xf>
    <xf numFmtId="4" fontId="9" fillId="0" borderId="26" xfId="1" applyNumberFormat="1" applyFont="1" applyFill="1" applyBorder="1" applyAlignment="1">
      <alignment horizontal="right" vertical="center" shrinkToFit="1" readingOrder="1"/>
    </xf>
    <xf numFmtId="4" fontId="9" fillId="0" borderId="27" xfId="1" applyNumberFormat="1" applyFont="1" applyFill="1" applyBorder="1" applyAlignment="1">
      <alignment horizontal="right" vertical="center" shrinkToFit="1" readingOrder="1"/>
    </xf>
    <xf numFmtId="4" fontId="6" fillId="0" borderId="44" xfId="1" applyNumberFormat="1" applyFont="1" applyFill="1" applyBorder="1" applyAlignment="1">
      <alignment horizontal="center" vertical="center" shrinkToFit="1" readingOrder="1"/>
    </xf>
    <xf numFmtId="4" fontId="8" fillId="0" borderId="28" xfId="1" applyNumberFormat="1" applyFont="1" applyBorder="1" applyAlignment="1">
      <alignment horizontal="center" vertical="center" readingOrder="1"/>
    </xf>
    <xf numFmtId="4" fontId="9" fillId="0" borderId="13" xfId="1" applyNumberFormat="1" applyFont="1" applyFill="1" applyBorder="1" applyAlignment="1">
      <alignment horizontal="right" vertical="center" shrinkToFit="1" readingOrder="1"/>
    </xf>
    <xf numFmtId="0" fontId="11" fillId="0" borderId="1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center" vertical="center" wrapText="1"/>
    </xf>
    <xf numFmtId="4" fontId="9" fillId="0" borderId="24" xfId="1" applyNumberFormat="1" applyFont="1" applyBorder="1" applyAlignment="1">
      <alignment horizontal="right" vertical="center" shrinkToFit="1" readingOrder="1"/>
    </xf>
    <xf numFmtId="4" fontId="9" fillId="0" borderId="44" xfId="1" applyNumberFormat="1" applyFont="1" applyBorder="1" applyAlignment="1">
      <alignment horizontal="right" vertical="center" shrinkToFit="1" readingOrder="1"/>
    </xf>
    <xf numFmtId="4" fontId="9" fillId="0" borderId="22" xfId="1" applyNumberFormat="1" applyFont="1" applyBorder="1" applyAlignment="1">
      <alignment horizontal="right" shrinkToFit="1" readingOrder="1"/>
    </xf>
    <xf numFmtId="4" fontId="6" fillId="0" borderId="44" xfId="1" applyNumberFormat="1" applyFont="1" applyBorder="1" applyAlignment="1">
      <alignment horizontal="center" shrinkToFit="1" readingOrder="1"/>
    </xf>
    <xf numFmtId="4" fontId="8" fillId="0" borderId="28" xfId="1" applyNumberFormat="1" applyFont="1" applyBorder="1" applyAlignment="1">
      <alignment readingOrder="1"/>
    </xf>
    <xf numFmtId="4" fontId="9" fillId="0" borderId="4" xfId="1" applyNumberFormat="1" applyFont="1" applyBorder="1" applyAlignment="1">
      <alignment horizontal="right" vertical="center" shrinkToFit="1" readingOrder="1"/>
    </xf>
    <xf numFmtId="4" fontId="9" fillId="0" borderId="0" xfId="1" applyNumberFormat="1" applyFont="1" applyBorder="1" applyAlignment="1">
      <alignment horizontal="right" vertical="center" shrinkToFit="1" readingOrder="1"/>
    </xf>
    <xf numFmtId="4" fontId="9" fillId="0" borderId="16" xfId="1" applyNumberFormat="1" applyFont="1" applyBorder="1" applyAlignment="1">
      <alignment horizontal="right" shrinkToFit="1" readingOrder="1"/>
    </xf>
    <xf numFmtId="4" fontId="6" fillId="0" borderId="0" xfId="1" applyNumberFormat="1" applyFont="1" applyBorder="1" applyAlignment="1">
      <alignment horizontal="center" shrinkToFit="1" readingOrder="1"/>
    </xf>
    <xf numFmtId="4" fontId="8" fillId="0" borderId="42" xfId="1" applyNumberFormat="1" applyFont="1" applyBorder="1" applyAlignment="1">
      <alignment readingOrder="1"/>
    </xf>
    <xf numFmtId="0" fontId="11" fillId="0" borderId="19" xfId="1" applyFont="1" applyBorder="1" applyAlignment="1">
      <alignment horizontal="left" vertical="top" wrapText="1"/>
    </xf>
    <xf numFmtId="4" fontId="6" fillId="0" borderId="17" xfId="1" applyNumberFormat="1" applyFont="1" applyBorder="1" applyAlignment="1">
      <alignment horizontal="center" shrinkToFit="1" readingOrder="1"/>
    </xf>
    <xf numFmtId="4" fontId="8" fillId="0" borderId="18" xfId="1" applyNumberFormat="1" applyFont="1" applyBorder="1" applyAlignment="1">
      <alignment readingOrder="1"/>
    </xf>
    <xf numFmtId="4" fontId="9" fillId="0" borderId="25" xfId="1" applyNumberFormat="1" applyFont="1" applyFill="1" applyBorder="1" applyAlignment="1">
      <alignment horizontal="right" vertical="center" shrinkToFit="1" readingOrder="1"/>
    </xf>
    <xf numFmtId="0" fontId="9" fillId="0" borderId="24" xfId="1" applyFont="1" applyFill="1" applyBorder="1" applyAlignment="1">
      <alignment horizontal="center" vertical="center" wrapText="1" readingOrder="1"/>
    </xf>
    <xf numFmtId="4" fontId="9" fillId="0" borderId="24" xfId="1" applyNumberFormat="1" applyFont="1" applyFill="1" applyBorder="1" applyAlignment="1">
      <alignment vertical="center" shrinkToFit="1" readingOrder="1"/>
    </xf>
    <xf numFmtId="4" fontId="9" fillId="0" borderId="45" xfId="1" applyNumberFormat="1" applyFont="1" applyFill="1" applyBorder="1" applyAlignment="1">
      <alignment vertical="center" shrinkToFit="1" readingOrder="1"/>
    </xf>
    <xf numFmtId="4" fontId="6" fillId="0" borderId="44" xfId="1" applyNumberFormat="1" applyFont="1" applyFill="1" applyBorder="1" applyAlignment="1">
      <alignment horizontal="center" vertical="center" shrinkToFit="1" readingOrder="1"/>
    </xf>
    <xf numFmtId="0" fontId="9" fillId="0" borderId="13" xfId="1" applyFont="1" applyFill="1" applyBorder="1" applyAlignment="1">
      <alignment horizontal="center" vertical="center" wrapText="1" readingOrder="1"/>
    </xf>
    <xf numFmtId="4" fontId="9" fillId="0" borderId="13" xfId="1" applyNumberFormat="1" applyFont="1" applyFill="1" applyBorder="1" applyAlignment="1">
      <alignment vertical="center" shrinkToFit="1" readingOrder="1"/>
    </xf>
    <xf numFmtId="4" fontId="9" fillId="0" borderId="46" xfId="1" applyNumberFormat="1" applyFont="1" applyFill="1" applyBorder="1" applyAlignment="1">
      <alignment vertical="center" shrinkToFit="1" readingOrder="1"/>
    </xf>
    <xf numFmtId="0" fontId="6" fillId="0" borderId="24" xfId="1" applyFont="1" applyFill="1" applyBorder="1" applyAlignment="1">
      <alignment vertical="top" wrapText="1" readingOrder="1"/>
    </xf>
    <xf numFmtId="4" fontId="6" fillId="0" borderId="13" xfId="1" applyNumberFormat="1" applyFont="1" applyFill="1" applyBorder="1" applyAlignment="1">
      <alignment horizontal="center" vertical="center" wrapText="1" readingOrder="1"/>
    </xf>
    <xf numFmtId="0" fontId="10" fillId="0" borderId="13" xfId="1" applyFont="1" applyFill="1" applyBorder="1" applyAlignment="1">
      <alignment horizontal="left" vertical="justify" wrapText="1" readingOrder="1"/>
    </xf>
    <xf numFmtId="0" fontId="9" fillId="0" borderId="4" xfId="1" applyFont="1" applyFill="1" applyBorder="1" applyAlignment="1">
      <alignment horizontal="center" vertical="center" wrapText="1" readingOrder="1"/>
    </xf>
    <xf numFmtId="4" fontId="9" fillId="0" borderId="16" xfId="1" applyNumberFormat="1" applyFont="1" applyFill="1" applyBorder="1" applyAlignment="1">
      <alignment horizontal="right" vertical="center" shrinkToFit="1" readingOrder="1"/>
    </xf>
    <xf numFmtId="0" fontId="10" fillId="0" borderId="19" xfId="1" applyFont="1" applyFill="1" applyBorder="1" applyAlignment="1">
      <alignment horizontal="left" vertical="top" wrapText="1" readingOrder="1"/>
    </xf>
    <xf numFmtId="4" fontId="9" fillId="0" borderId="4" xfId="1" applyNumberFormat="1" applyFont="1" applyFill="1" applyBorder="1" applyAlignment="1">
      <alignment vertical="center" shrinkToFit="1" readingOrder="1"/>
    </xf>
    <xf numFmtId="4" fontId="9" fillId="0" borderId="47" xfId="1" applyNumberFormat="1" applyFont="1" applyFill="1" applyBorder="1" applyAlignment="1">
      <alignment vertical="center" shrinkToFit="1" readingOrder="1"/>
    </xf>
    <xf numFmtId="0" fontId="6" fillId="0" borderId="19" xfId="1" applyFont="1" applyFill="1" applyBorder="1" applyAlignment="1">
      <alignment horizontal="left" vertical="top" wrapText="1" readingOrder="1"/>
    </xf>
    <xf numFmtId="4" fontId="6" fillId="0" borderId="19" xfId="1" applyNumberFormat="1" applyFont="1" applyFill="1" applyBorder="1" applyAlignment="1">
      <alignment horizontal="center" vertical="center" wrapText="1" readingOrder="1"/>
    </xf>
    <xf numFmtId="4" fontId="8" fillId="0" borderId="23" xfId="1" applyNumberFormat="1" applyFont="1" applyBorder="1" applyAlignment="1">
      <alignment horizontal="center" vertical="center" readingOrder="1"/>
    </xf>
    <xf numFmtId="0" fontId="7" fillId="0" borderId="13" xfId="1" applyFont="1" applyFill="1" applyBorder="1" applyAlignment="1">
      <alignment horizontal="right" vertical="top" wrapText="1" readingOrder="1"/>
    </xf>
    <xf numFmtId="0" fontId="10" fillId="6" borderId="4" xfId="1" applyFont="1" applyFill="1" applyBorder="1" applyAlignment="1">
      <alignment vertical="top" wrapText="1"/>
    </xf>
    <xf numFmtId="0" fontId="9" fillId="6" borderId="4" xfId="1" applyFont="1" applyFill="1" applyBorder="1" applyAlignment="1">
      <alignment horizontal="center" vertical="center" wrapText="1"/>
    </xf>
    <xf numFmtId="0" fontId="10" fillId="6" borderId="24" xfId="1" applyFont="1" applyFill="1" applyBorder="1" applyAlignment="1">
      <alignment vertical="top" wrapText="1"/>
    </xf>
    <xf numFmtId="0" fontId="6" fillId="0" borderId="24" xfId="1" applyFont="1" applyFill="1" applyBorder="1" applyAlignment="1">
      <alignment vertical="center" wrapText="1"/>
    </xf>
    <xf numFmtId="4" fontId="6" fillId="0" borderId="24" xfId="1" applyNumberFormat="1" applyFont="1" applyFill="1" applyBorder="1" applyAlignment="1">
      <alignment horizontal="center" vertical="center" wrapText="1"/>
    </xf>
    <xf numFmtId="4" fontId="6" fillId="0" borderId="13" xfId="1" applyNumberFormat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left" vertical="center" wrapText="1"/>
    </xf>
    <xf numFmtId="0" fontId="9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center" wrapText="1"/>
    </xf>
    <xf numFmtId="4" fontId="12" fillId="0" borderId="13" xfId="1" applyNumberFormat="1" applyFont="1" applyFill="1" applyBorder="1" applyAlignment="1">
      <alignment shrinkToFit="1"/>
    </xf>
    <xf numFmtId="0" fontId="13" fillId="7" borderId="46" xfId="1" applyNumberFormat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left" vertical="top" wrapText="1"/>
    </xf>
    <xf numFmtId="4" fontId="12" fillId="0" borderId="20" xfId="1" applyNumberFormat="1" applyFont="1" applyFill="1" applyBorder="1" applyAlignment="1">
      <alignment horizontal="right" vertical="center" shrinkToFit="1"/>
    </xf>
    <xf numFmtId="4" fontId="12" fillId="0" borderId="21" xfId="1" applyNumberFormat="1" applyFont="1" applyFill="1" applyBorder="1" applyAlignment="1">
      <alignment horizontal="right" vertical="center" shrinkToFit="1"/>
    </xf>
    <xf numFmtId="4" fontId="9" fillId="0" borderId="48" xfId="1" applyNumberFormat="1" applyFont="1" applyFill="1" applyBorder="1" applyAlignment="1">
      <alignment horizontal="right" vertical="center" shrinkToFit="1" readingOrder="1"/>
    </xf>
    <xf numFmtId="4" fontId="9" fillId="0" borderId="49" xfId="1" applyNumberFormat="1" applyFont="1" applyFill="1" applyBorder="1" applyAlignment="1">
      <alignment horizontal="right" vertical="center" shrinkToFit="1" readingOrder="1"/>
    </xf>
    <xf numFmtId="0" fontId="10" fillId="0" borderId="24" xfId="1" applyFont="1" applyFill="1" applyBorder="1" applyAlignment="1">
      <alignment horizontal="left" vertical="justify" wrapText="1" readingOrder="1"/>
    </xf>
    <xf numFmtId="0" fontId="13" fillId="0" borderId="24" xfId="1" applyNumberFormat="1" applyFont="1" applyFill="1" applyBorder="1" applyAlignment="1">
      <alignment vertical="center" shrinkToFit="1"/>
    </xf>
    <xf numFmtId="0" fontId="13" fillId="0" borderId="44" xfId="1" applyNumberFormat="1" applyFont="1" applyFill="1" applyBorder="1" applyAlignment="1">
      <alignment vertical="center" shrinkToFit="1"/>
    </xf>
    <xf numFmtId="0" fontId="13" fillId="0" borderId="4" xfId="1" applyNumberFormat="1" applyFont="1" applyFill="1" applyBorder="1" applyAlignment="1">
      <alignment vertical="center" shrinkToFit="1"/>
    </xf>
    <xf numFmtId="0" fontId="13" fillId="7" borderId="0" xfId="1" applyNumberFormat="1" applyFont="1" applyFill="1" applyBorder="1" applyAlignment="1">
      <alignment horizontal="center" vertical="center" shrinkToFit="1"/>
    </xf>
    <xf numFmtId="0" fontId="6" fillId="0" borderId="24" xfId="1" applyFont="1" applyBorder="1" applyAlignment="1">
      <alignment horizontal="left" vertical="center" wrapText="1"/>
    </xf>
    <xf numFmtId="4" fontId="6" fillId="0" borderId="24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right" vertical="center" wrapText="1"/>
    </xf>
    <xf numFmtId="4" fontId="6" fillId="0" borderId="13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left" vertical="center" wrapText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4" fontId="8" fillId="0" borderId="28" xfId="1" applyNumberFormat="1" applyFont="1" applyBorder="1" applyAlignment="1"/>
    <xf numFmtId="0" fontId="11" fillId="0" borderId="4" xfId="1" applyFont="1" applyBorder="1" applyAlignment="1">
      <alignment horizontal="left" vertical="center" wrapText="1"/>
    </xf>
    <xf numFmtId="4" fontId="9" fillId="0" borderId="41" xfId="1" applyNumberFormat="1" applyFont="1" applyBorder="1" applyAlignment="1">
      <alignment horizontal="right" shrinkToFit="1" readingOrder="1"/>
    </xf>
    <xf numFmtId="4" fontId="8" fillId="0" borderId="42" xfId="1" applyNumberFormat="1" applyFont="1" applyBorder="1" applyAlignment="1"/>
    <xf numFmtId="0" fontId="6" fillId="8" borderId="1" xfId="1" applyFont="1" applyFill="1" applyBorder="1" applyAlignment="1">
      <alignment horizontal="center" vertical="top" wrapText="1"/>
    </xf>
    <xf numFmtId="4" fontId="6" fillId="8" borderId="6" xfId="1" applyNumberFormat="1" applyFont="1" applyFill="1" applyBorder="1" applyAlignment="1">
      <alignment horizontal="center" vertical="center" wrapText="1"/>
    </xf>
    <xf numFmtId="4" fontId="8" fillId="8" borderId="6" xfId="1" applyNumberFormat="1" applyFont="1" applyFill="1" applyBorder="1" applyAlignment="1">
      <alignment horizontal="center" vertical="center" wrapText="1"/>
    </xf>
    <xf numFmtId="4" fontId="8" fillId="8" borderId="11" xfId="1" applyNumberFormat="1" applyFont="1" applyFill="1" applyBorder="1" applyAlignment="1">
      <alignment horizontal="center" vertical="center" wrapText="1"/>
    </xf>
    <xf numFmtId="4" fontId="8" fillId="8" borderId="11" xfId="1" applyNumberFormat="1" applyFont="1" applyFill="1" applyBorder="1" applyAlignment="1">
      <alignment horizontal="center" vertical="center"/>
    </xf>
    <xf numFmtId="0" fontId="6" fillId="0" borderId="50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  <xf numFmtId="4" fontId="3" fillId="6" borderId="14" xfId="1" applyNumberFormat="1" applyFont="1" applyFill="1" applyBorder="1" applyAlignment="1">
      <alignment horizontal="center" vertical="center"/>
    </xf>
    <xf numFmtId="4" fontId="3" fillId="6" borderId="15" xfId="1" applyNumberFormat="1" applyFont="1" applyFill="1" applyBorder="1" applyAlignment="1">
      <alignment horizontal="center" vertical="center"/>
    </xf>
    <xf numFmtId="4" fontId="3" fillId="6" borderId="16" xfId="1" applyNumberFormat="1" applyFont="1" applyFill="1" applyBorder="1" applyAlignment="1">
      <alignment horizontal="center" vertical="center"/>
    </xf>
    <xf numFmtId="0" fontId="4" fillId="0" borderId="17" xfId="1" applyFont="1" applyBorder="1" applyAlignment="1">
      <alignment horizontal="center"/>
    </xf>
    <xf numFmtId="4" fontId="8" fillId="0" borderId="18" xfId="1" applyNumberFormat="1" applyFont="1" applyBorder="1" applyAlignment="1">
      <alignment horizontal="center"/>
    </xf>
    <xf numFmtId="0" fontId="6" fillId="0" borderId="23" xfId="1" applyFont="1" applyBorder="1" applyAlignment="1">
      <alignment horizontal="center" vertical="top" wrapText="1"/>
    </xf>
    <xf numFmtId="0" fontId="6" fillId="0" borderId="43" xfId="1" applyFont="1" applyBorder="1" applyAlignment="1">
      <alignment horizontal="center" vertical="top" wrapText="1"/>
    </xf>
    <xf numFmtId="4" fontId="3" fillId="6" borderId="20" xfId="1" applyNumberFormat="1" applyFont="1" applyFill="1" applyBorder="1" applyAlignment="1">
      <alignment horizontal="center" vertical="center"/>
    </xf>
    <xf numFmtId="4" fontId="3" fillId="6" borderId="21" xfId="1" applyNumberFormat="1" applyFont="1" applyFill="1" applyBorder="1" applyAlignment="1">
      <alignment horizontal="center" vertical="center"/>
    </xf>
    <xf numFmtId="4" fontId="3" fillId="6" borderId="22" xfId="1" applyNumberFormat="1" applyFont="1" applyFill="1" applyBorder="1" applyAlignment="1">
      <alignment horizontal="center" vertical="center"/>
    </xf>
    <xf numFmtId="0" fontId="4" fillId="0" borderId="43" xfId="1" applyFont="1" applyBorder="1" applyAlignment="1">
      <alignment horizontal="center"/>
    </xf>
    <xf numFmtId="4" fontId="8" fillId="0" borderId="23" xfId="1" applyNumberFormat="1" applyFont="1" applyBorder="1" applyAlignment="1">
      <alignment horizontal="center"/>
    </xf>
    <xf numFmtId="0" fontId="6" fillId="8" borderId="23" xfId="1" applyFont="1" applyFill="1" applyBorder="1" applyAlignment="1">
      <alignment horizontal="center" vertical="top" wrapText="1"/>
    </xf>
    <xf numFmtId="0" fontId="6" fillId="8" borderId="43" xfId="1" applyFont="1" applyFill="1" applyBorder="1" applyAlignment="1">
      <alignment horizontal="center" vertical="top" wrapText="1"/>
    </xf>
    <xf numFmtId="4" fontId="3" fillId="8" borderId="20" xfId="1" applyNumberFormat="1" applyFont="1" applyFill="1" applyBorder="1" applyAlignment="1">
      <alignment horizontal="center" vertical="top" wrapText="1"/>
    </xf>
    <xf numFmtId="4" fontId="3" fillId="8" borderId="21" xfId="1" applyNumberFormat="1" applyFont="1" applyFill="1" applyBorder="1" applyAlignment="1">
      <alignment horizontal="center" vertical="top" wrapText="1"/>
    </xf>
    <xf numFmtId="4" fontId="3" fillId="8" borderId="22" xfId="1" applyNumberFormat="1" applyFont="1" applyFill="1" applyBorder="1" applyAlignment="1">
      <alignment horizontal="center" vertical="top" wrapText="1"/>
    </xf>
    <xf numFmtId="0" fontId="4" fillId="8" borderId="43" xfId="1" applyFont="1" applyFill="1" applyBorder="1" applyAlignment="1">
      <alignment horizontal="center"/>
    </xf>
    <xf numFmtId="4" fontId="8" fillId="8" borderId="23" xfId="1" applyNumberFormat="1" applyFont="1" applyFill="1" applyBorder="1" applyAlignment="1">
      <alignment horizontal="center"/>
    </xf>
    <xf numFmtId="0" fontId="6" fillId="8" borderId="51" xfId="1" applyFont="1" applyFill="1" applyBorder="1" applyAlignment="1">
      <alignment horizontal="center" vertical="top" wrapText="1"/>
    </xf>
    <xf numFmtId="9" fontId="8" fillId="8" borderId="52" xfId="1" applyNumberFormat="1" applyFont="1" applyFill="1" applyBorder="1" applyAlignment="1">
      <alignment horizontal="center" vertical="top" wrapText="1"/>
    </xf>
    <xf numFmtId="9" fontId="8" fillId="8" borderId="53" xfId="1" applyNumberFormat="1" applyFont="1" applyFill="1" applyBorder="1" applyAlignment="1">
      <alignment horizontal="center" vertical="top" wrapText="1"/>
    </xf>
    <xf numFmtId="9" fontId="8" fillId="8" borderId="54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left" vertical="center" wrapText="1"/>
    </xf>
    <xf numFmtId="4" fontId="6" fillId="0" borderId="55" xfId="1" applyNumberFormat="1" applyFont="1" applyFill="1" applyBorder="1" applyAlignment="1">
      <alignment horizontal="right" vertical="center" shrinkToFit="1" readingOrder="1"/>
    </xf>
    <xf numFmtId="4" fontId="8" fillId="0" borderId="32" xfId="1" applyNumberFormat="1" applyFont="1" applyBorder="1" applyAlignment="1">
      <alignment horizontal="center" vertical="center"/>
    </xf>
    <xf numFmtId="0" fontId="7" fillId="0" borderId="33" xfId="1" applyFont="1" applyBorder="1" applyAlignment="1">
      <alignment horizontal="right" vertical="center" wrapText="1"/>
    </xf>
    <xf numFmtId="4" fontId="6" fillId="0" borderId="33" xfId="1" applyNumberFormat="1" applyFont="1" applyFill="1" applyBorder="1" applyAlignment="1">
      <alignment horizontal="center" vertical="center" wrapText="1"/>
    </xf>
    <xf numFmtId="4" fontId="6" fillId="0" borderId="56" xfId="1" applyNumberFormat="1" applyFont="1" applyFill="1" applyBorder="1" applyAlignment="1">
      <alignment horizontal="right" vertical="center" shrinkToFit="1" readingOrder="1"/>
    </xf>
    <xf numFmtId="4" fontId="8" fillId="0" borderId="38" xfId="1" applyNumberFormat="1" applyFont="1" applyBorder="1" applyAlignment="1">
      <alignment horizontal="center" vertical="center"/>
    </xf>
    <xf numFmtId="0" fontId="10" fillId="0" borderId="57" xfId="1" applyFont="1" applyBorder="1" applyAlignment="1">
      <alignment horizontal="left" vertical="center" wrapText="1"/>
    </xf>
    <xf numFmtId="4" fontId="6" fillId="0" borderId="4" xfId="1" applyNumberFormat="1" applyFont="1" applyFill="1" applyBorder="1" applyAlignment="1">
      <alignment vertical="center" shrinkToFit="1" readingOrder="1"/>
    </xf>
    <xf numFmtId="4" fontId="6" fillId="0" borderId="47" xfId="1" applyNumberFormat="1" applyFont="1" applyFill="1" applyBorder="1" applyAlignment="1">
      <alignment vertical="center" shrinkToFit="1" readingOrder="1"/>
    </xf>
    <xf numFmtId="4" fontId="10" fillId="0" borderId="16" xfId="1" applyNumberFormat="1" applyFont="1" applyFill="1" applyBorder="1" applyAlignment="1">
      <alignment horizontal="right" vertical="center" shrinkToFit="1" readingOrder="1"/>
    </xf>
    <xf numFmtId="4" fontId="9" fillId="0" borderId="0" xfId="1" applyNumberFormat="1" applyFont="1" applyFill="1" applyBorder="1" applyAlignment="1">
      <alignment horizontal="center" vertical="center" shrinkToFit="1" readingOrder="1"/>
    </xf>
    <xf numFmtId="4" fontId="8" fillId="0" borderId="32" xfId="1" applyNumberFormat="1" applyFont="1" applyBorder="1" applyAlignment="1"/>
    <xf numFmtId="0" fontId="10" fillId="0" borderId="13" xfId="1" applyFont="1" applyBorder="1" applyAlignment="1">
      <alignment horizontal="left" vertical="center" wrapText="1"/>
    </xf>
    <xf numFmtId="0" fontId="11" fillId="0" borderId="19" xfId="1" applyFont="1" applyBorder="1" applyAlignment="1">
      <alignment horizontal="left" vertical="center" wrapText="1"/>
    </xf>
    <xf numFmtId="4" fontId="10" fillId="0" borderId="16" xfId="1" applyNumberFormat="1" applyFont="1" applyFill="1" applyBorder="1" applyAlignment="1">
      <alignment horizontal="right" shrinkToFit="1" readingOrder="1"/>
    </xf>
    <xf numFmtId="0" fontId="11" fillId="0" borderId="19" xfId="1" applyFont="1" applyFill="1" applyBorder="1" applyAlignment="1">
      <alignment horizontal="left" vertical="center" wrapText="1"/>
    </xf>
    <xf numFmtId="4" fontId="10" fillId="0" borderId="22" xfId="1" applyNumberFormat="1" applyFont="1" applyFill="1" applyBorder="1" applyAlignment="1">
      <alignment horizontal="right" vertical="center" shrinkToFit="1" readingOrder="1"/>
    </xf>
    <xf numFmtId="0" fontId="11" fillId="0" borderId="24" xfId="1" applyFont="1" applyFill="1" applyBorder="1" applyAlignment="1">
      <alignment horizontal="left" vertical="center" wrapText="1"/>
    </xf>
    <xf numFmtId="4" fontId="10" fillId="0" borderId="27" xfId="1" applyNumberFormat="1" applyFont="1" applyFill="1" applyBorder="1" applyAlignment="1">
      <alignment horizontal="right" vertical="center" shrinkToFit="1" readingOrder="1"/>
    </xf>
    <xf numFmtId="4" fontId="8" fillId="0" borderId="38" xfId="1" applyNumberFormat="1" applyFont="1" applyBorder="1" applyAlignment="1"/>
    <xf numFmtId="0" fontId="7" fillId="0" borderId="6" xfId="1" applyFont="1" applyFill="1" applyBorder="1" applyAlignment="1">
      <alignment horizontal="left" vertical="justify" wrapText="1" readingOrder="1"/>
    </xf>
    <xf numFmtId="4" fontId="6" fillId="0" borderId="6" xfId="1" applyNumberFormat="1" applyFont="1" applyFill="1" applyBorder="1" applyAlignment="1">
      <alignment horizontal="center" vertical="center" wrapText="1" readingOrder="1"/>
    </xf>
    <xf numFmtId="4" fontId="6" fillId="0" borderId="7" xfId="1" applyNumberFormat="1" applyFont="1" applyFill="1" applyBorder="1" applyAlignment="1">
      <alignment horizontal="right" vertical="center" readingOrder="1"/>
    </xf>
    <xf numFmtId="4" fontId="6" fillId="0" borderId="8" xfId="1" applyNumberFormat="1" applyFont="1" applyFill="1" applyBorder="1" applyAlignment="1">
      <alignment horizontal="right" vertical="center" readingOrder="1"/>
    </xf>
    <xf numFmtId="4" fontId="6" fillId="0" borderId="9" xfId="1" applyNumberFormat="1" applyFont="1" applyFill="1" applyBorder="1" applyAlignment="1">
      <alignment horizontal="right" vertical="center" readingOrder="1"/>
    </xf>
    <xf numFmtId="4" fontId="6" fillId="0" borderId="10" xfId="1" applyNumberFormat="1" applyFont="1" applyFill="1" applyBorder="1" applyAlignment="1">
      <alignment horizontal="center" vertical="center" readingOrder="1"/>
    </xf>
    <xf numFmtId="4" fontId="8" fillId="0" borderId="11" xfId="1" applyNumberFormat="1" applyFont="1" applyBorder="1" applyAlignment="1">
      <alignment horizontal="center"/>
    </xf>
    <xf numFmtId="0" fontId="7" fillId="7" borderId="1" xfId="1" applyFont="1" applyFill="1" applyBorder="1" applyAlignment="1">
      <alignment horizontal="center" vertical="center" wrapText="1" readingOrder="1"/>
    </xf>
    <xf numFmtId="0" fontId="7" fillId="7" borderId="2" xfId="1" applyFont="1" applyFill="1" applyBorder="1" applyAlignment="1">
      <alignment horizontal="center" vertical="center" wrapText="1" readingOrder="1"/>
    </xf>
    <xf numFmtId="0" fontId="7" fillId="7" borderId="3" xfId="1" applyFont="1" applyFill="1" applyBorder="1" applyAlignment="1">
      <alignment horizontal="center" vertical="center" wrapText="1" readingOrder="1"/>
    </xf>
    <xf numFmtId="0" fontId="9" fillId="0" borderId="50" xfId="1" applyFont="1" applyFill="1" applyBorder="1" applyAlignment="1">
      <alignment horizontal="left" vertical="justify" wrapText="1" readingOrder="1"/>
    </xf>
    <xf numFmtId="4" fontId="9" fillId="0" borderId="58" xfId="1" applyNumberFormat="1" applyFont="1" applyFill="1" applyBorder="1" applyAlignment="1">
      <alignment horizontal="center" vertical="center" wrapText="1" readingOrder="1"/>
    </xf>
    <xf numFmtId="4" fontId="9" fillId="0" borderId="59" xfId="1" applyNumberFormat="1" applyFont="1" applyFill="1" applyBorder="1" applyAlignment="1">
      <alignment horizontal="center" vertical="center" readingOrder="1"/>
    </xf>
    <xf numFmtId="4" fontId="9" fillId="0" borderId="60" xfId="1" applyNumberFormat="1" applyFont="1" applyFill="1" applyBorder="1" applyAlignment="1">
      <alignment horizontal="center" vertical="center" readingOrder="1"/>
    </xf>
    <xf numFmtId="4" fontId="9" fillId="0" borderId="61" xfId="1" applyNumberFormat="1" applyFont="1" applyFill="1" applyBorder="1" applyAlignment="1">
      <alignment horizontal="center" vertical="center" readingOrder="1"/>
    </xf>
    <xf numFmtId="4" fontId="3" fillId="0" borderId="58" xfId="1" applyNumberFormat="1" applyFont="1" applyBorder="1" applyAlignment="1">
      <alignment horizontal="center" vertical="center"/>
    </xf>
    <xf numFmtId="4" fontId="8" fillId="0" borderId="50" xfId="1" applyNumberFormat="1" applyFont="1" applyBorder="1" applyAlignment="1">
      <alignment horizontal="center"/>
    </xf>
    <xf numFmtId="0" fontId="9" fillId="0" borderId="51" xfId="1" applyFont="1" applyFill="1" applyBorder="1" applyAlignment="1">
      <alignment horizontal="left" vertical="justify" wrapText="1" readingOrder="1"/>
    </xf>
    <xf numFmtId="4" fontId="9" fillId="0" borderId="62" xfId="1" applyNumberFormat="1" applyFont="1" applyFill="1" applyBorder="1" applyAlignment="1">
      <alignment horizontal="center" vertical="center" wrapText="1" readingOrder="1"/>
    </xf>
    <xf numFmtId="4" fontId="9" fillId="0" borderId="52" xfId="1" applyNumberFormat="1" applyFont="1" applyFill="1" applyBorder="1" applyAlignment="1">
      <alignment horizontal="center" vertical="center" readingOrder="1"/>
    </xf>
    <xf numFmtId="4" fontId="9" fillId="0" borderId="53" xfId="1" applyNumberFormat="1" applyFont="1" applyFill="1" applyBorder="1" applyAlignment="1">
      <alignment horizontal="center" vertical="center" readingOrder="1"/>
    </xf>
    <xf numFmtId="4" fontId="9" fillId="0" borderId="54" xfId="1" applyNumberFormat="1" applyFont="1" applyFill="1" applyBorder="1" applyAlignment="1">
      <alignment horizontal="center" vertical="center" readingOrder="1"/>
    </xf>
    <xf numFmtId="4" fontId="3" fillId="0" borderId="62" xfId="1" applyNumberFormat="1" applyFont="1" applyBorder="1" applyAlignment="1">
      <alignment horizontal="center" vertical="center"/>
    </xf>
    <xf numFmtId="4" fontId="8" fillId="0" borderId="51" xfId="1" applyNumberFormat="1" applyFont="1" applyBorder="1" applyAlignment="1">
      <alignment horizont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9" fontId="9" fillId="0" borderId="0" xfId="1" applyNumberFormat="1" applyFont="1" applyFill="1" applyBorder="1" applyAlignment="1">
      <alignment horizontal="center" vertical="center" wrapText="1" readingOrder="1"/>
    </xf>
    <xf numFmtId="3" fontId="9" fillId="0" borderId="0" xfId="1" applyNumberFormat="1" applyFont="1" applyFill="1" applyBorder="1" applyAlignment="1">
      <alignment horizontal="center" vertical="center" wrapText="1" readingOrder="1"/>
    </xf>
    <xf numFmtId="4" fontId="10" fillId="0" borderId="0" xfId="1" applyNumberFormat="1" applyFont="1" applyFill="1" applyBorder="1" applyAlignment="1">
      <alignment horizontal="right" vertical="center" wrapText="1" readingOrder="1"/>
    </xf>
    <xf numFmtId="0" fontId="15" fillId="7" borderId="0" xfId="1" applyFont="1" applyFill="1" applyAlignment="1">
      <alignment horizontal="right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8" fillId="0" borderId="0" xfId="1" applyFont="1"/>
    <xf numFmtId="0" fontId="16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16" fillId="0" borderId="0" xfId="1" applyFont="1" applyBorder="1"/>
    <xf numFmtId="4" fontId="16" fillId="0" borderId="0" xfId="1" applyNumberFormat="1" applyFont="1" applyBorder="1" applyAlignment="1">
      <alignment vertical="center"/>
    </xf>
    <xf numFmtId="0" fontId="19" fillId="0" borderId="0" xfId="1" applyFont="1" applyAlignment="1">
      <alignment vertical="center"/>
    </xf>
    <xf numFmtId="0" fontId="19" fillId="0" borderId="0" xfId="1" applyFont="1" applyBorder="1"/>
    <xf numFmtId="4" fontId="19" fillId="0" borderId="0" xfId="1" applyNumberFormat="1" applyFont="1" applyBorder="1" applyAlignment="1">
      <alignment vertical="center"/>
    </xf>
    <xf numFmtId="0" fontId="19" fillId="0" borderId="0" xfId="1" applyFont="1"/>
    <xf numFmtId="4" fontId="19" fillId="0" borderId="0" xfId="1" applyNumberFormat="1" applyFont="1"/>
    <xf numFmtId="0" fontId="8" fillId="0" borderId="0" xfId="1" applyFont="1" applyAlignment="1">
      <alignment vertical="center"/>
    </xf>
    <xf numFmtId="4" fontId="8" fillId="0" borderId="0" xfId="1" applyNumberFormat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right"/>
    </xf>
    <xf numFmtId="4" fontId="8" fillId="0" borderId="0" xfId="1" applyNumberFormat="1" applyFont="1" applyAlignment="1">
      <alignment horizontal="right"/>
    </xf>
    <xf numFmtId="0" fontId="6" fillId="4" borderId="33" xfId="1" applyNumberFormat="1" applyFont="1" applyFill="1" applyBorder="1" applyAlignment="1">
      <alignment horizontal="center" wrapText="1"/>
    </xf>
    <xf numFmtId="0" fontId="6" fillId="4" borderId="33" xfId="1" applyNumberFormat="1" applyFont="1" applyFill="1" applyBorder="1" applyAlignment="1">
      <alignment horizontal="center" vertical="center" shrinkToFit="1" readingOrder="1"/>
    </xf>
    <xf numFmtId="0" fontId="6" fillId="4" borderId="37" xfId="1" applyNumberFormat="1" applyFont="1" applyFill="1" applyBorder="1" applyAlignment="1">
      <alignment horizontal="center" vertical="center" shrinkToFit="1" readingOrder="1"/>
    </xf>
    <xf numFmtId="0" fontId="6" fillId="4" borderId="72" xfId="1" applyNumberFormat="1" applyFont="1" applyFill="1" applyBorder="1" applyAlignment="1">
      <alignment horizontal="center" vertical="center" shrinkToFit="1" readingOrder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38"/>
    <cellStyle name="Обычный 12" xfId="39"/>
    <cellStyle name="Обычный 13" xfId="40"/>
    <cellStyle name="Обычный 2" xfId="41"/>
    <cellStyle name="Обычный 3" xfId="42"/>
    <cellStyle name="Обычный 4" xfId="43"/>
    <cellStyle name="Обычный 5" xfId="44"/>
    <cellStyle name="Обычный 6" xfId="45"/>
    <cellStyle name="Обычный 7" xfId="46"/>
    <cellStyle name="Обычный 8" xfId="47"/>
    <cellStyle name="Обычный 9" xfId="1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87"/>
  <sheetViews>
    <sheetView tabSelected="1" zoomScale="90" zoomScaleNormal="90" workbookViewId="0">
      <selection activeCell="B11" sqref="B11"/>
    </sheetView>
  </sheetViews>
  <sheetFormatPr defaultRowHeight="18.75" x14ac:dyDescent="0.3"/>
  <cols>
    <col min="1" max="1" width="10.5703125" style="2" customWidth="1"/>
    <col min="2" max="2" width="81.140625" style="2" customWidth="1"/>
    <col min="3" max="3" width="20" style="4" customWidth="1"/>
    <col min="4" max="4" width="20.28515625" style="2" customWidth="1"/>
    <col min="5" max="6" width="18.42578125" style="2" customWidth="1"/>
    <col min="7" max="7" width="18.42578125" style="5" customWidth="1"/>
    <col min="8" max="8" width="18.42578125" style="4" customWidth="1"/>
    <col min="9" max="16384" width="9.140625" style="2"/>
  </cols>
  <sheetData>
    <row r="2" spans="2:8" ht="19.5" x14ac:dyDescent="0.25">
      <c r="B2" s="1" t="s">
        <v>0</v>
      </c>
      <c r="C2" s="1"/>
      <c r="D2" s="1"/>
      <c r="E2" s="1"/>
      <c r="F2" s="1"/>
      <c r="G2" s="1"/>
      <c r="H2" s="1"/>
    </row>
    <row r="3" spans="2:8" ht="42" customHeight="1" x14ac:dyDescent="0.25">
      <c r="B3" s="3" t="s">
        <v>1</v>
      </c>
      <c r="C3" s="3"/>
      <c r="D3" s="3"/>
      <c r="E3" s="3"/>
      <c r="F3" s="3"/>
      <c r="G3" s="3"/>
      <c r="H3" s="3"/>
    </row>
    <row r="4" spans="2:8" ht="19.5" customHeight="1" x14ac:dyDescent="0.25">
      <c r="B4" s="1" t="s">
        <v>2</v>
      </c>
      <c r="C4" s="1"/>
      <c r="D4" s="1"/>
      <c r="E4" s="1"/>
      <c r="F4" s="1"/>
      <c r="G4" s="1"/>
      <c r="H4" s="1"/>
    </row>
    <row r="5" spans="2:8" ht="19.5" thickBot="1" x14ac:dyDescent="0.35"/>
    <row r="6" spans="2:8" ht="18.75" customHeight="1" x14ac:dyDescent="0.25">
      <c r="B6" s="6" t="s">
        <v>3</v>
      </c>
      <c r="C6" s="7" t="s">
        <v>4</v>
      </c>
      <c r="D6" s="8"/>
      <c r="E6" s="8"/>
      <c r="F6" s="8"/>
      <c r="G6" s="8"/>
      <c r="H6" s="9"/>
    </row>
    <row r="7" spans="2:8" ht="21" customHeight="1" thickBot="1" x14ac:dyDescent="0.35">
      <c r="B7" s="10"/>
      <c r="C7" s="11" t="s">
        <v>5</v>
      </c>
      <c r="D7" s="12"/>
      <c r="E7" s="12"/>
      <c r="F7" s="12"/>
      <c r="G7" s="12"/>
      <c r="H7" s="13"/>
    </row>
    <row r="8" spans="2:8" ht="79.5" thickBot="1" x14ac:dyDescent="0.3">
      <c r="B8" s="10"/>
      <c r="C8" s="14" t="s">
        <v>6</v>
      </c>
      <c r="D8" s="15" t="s">
        <v>7</v>
      </c>
      <c r="E8" s="16" t="s">
        <v>8</v>
      </c>
      <c r="F8" s="17" t="s">
        <v>9</v>
      </c>
      <c r="G8" s="18" t="s">
        <v>10</v>
      </c>
      <c r="H8" s="19" t="s">
        <v>11</v>
      </c>
    </row>
    <row r="9" spans="2:8" s="24" customFormat="1" ht="19.5" customHeight="1" thickBot="1" x14ac:dyDescent="0.35">
      <c r="B9" s="20" t="s">
        <v>12</v>
      </c>
      <c r="C9" s="21">
        <v>4672.2</v>
      </c>
      <c r="D9" s="22"/>
      <c r="E9" s="22"/>
      <c r="F9" s="22"/>
      <c r="G9" s="22"/>
      <c r="H9" s="23"/>
    </row>
    <row r="10" spans="2:8" s="24" customFormat="1" ht="19.5" customHeight="1" thickBot="1" x14ac:dyDescent="0.35">
      <c r="B10" s="256">
        <v>1</v>
      </c>
      <c r="C10" s="257">
        <v>2</v>
      </c>
      <c r="D10" s="258">
        <v>3</v>
      </c>
      <c r="E10" s="258">
        <v>4</v>
      </c>
      <c r="F10" s="258">
        <v>5</v>
      </c>
      <c r="G10" s="258">
        <v>6</v>
      </c>
      <c r="H10" s="259">
        <v>7</v>
      </c>
    </row>
    <row r="11" spans="2:8" s="24" customFormat="1" ht="20.25" customHeight="1" x14ac:dyDescent="0.3">
      <c r="B11" s="25" t="s">
        <v>13</v>
      </c>
      <c r="C11" s="26">
        <f>E11-D11</f>
        <v>-76622.859999999986</v>
      </c>
      <c r="D11" s="27">
        <v>786910.93</v>
      </c>
      <c r="E11" s="28">
        <f>764007.43-35249.83-18469.53</f>
        <v>710288.07000000007</v>
      </c>
      <c r="F11" s="29">
        <v>786910.93</v>
      </c>
      <c r="G11" s="30">
        <f>D11-F11</f>
        <v>0</v>
      </c>
      <c r="H11" s="31">
        <f>E11/D11*100</f>
        <v>90.262829364944778</v>
      </c>
    </row>
    <row r="12" spans="2:8" s="24" customFormat="1" ht="20.25" customHeight="1" x14ac:dyDescent="0.3">
      <c r="B12" s="32" t="s">
        <v>14</v>
      </c>
      <c r="C12" s="26">
        <f>E12-D12</f>
        <v>-100662.07</v>
      </c>
      <c r="D12" s="33">
        <v>437119.35</v>
      </c>
      <c r="E12" s="34">
        <f>372702.16-23944.89-3887.8-8412.19</f>
        <v>336457.27999999997</v>
      </c>
      <c r="F12" s="35">
        <v>217242.02</v>
      </c>
      <c r="G12" s="30">
        <f>D12-F12</f>
        <v>219877.33</v>
      </c>
      <c r="H12" s="36">
        <f>E12/D12*100</f>
        <v>76.971490738170246</v>
      </c>
    </row>
    <row r="13" spans="2:8" s="24" customFormat="1" ht="20.25" customHeight="1" thickBot="1" x14ac:dyDescent="0.35">
      <c r="B13" s="37" t="s">
        <v>15</v>
      </c>
      <c r="C13" s="26">
        <f>E13-D13</f>
        <v>-73183.12000000001</v>
      </c>
      <c r="D13" s="38">
        <v>200099.16</v>
      </c>
      <c r="E13" s="39">
        <f>138336.99-11420.95</f>
        <v>126916.04</v>
      </c>
      <c r="F13" s="40">
        <v>216459.88</v>
      </c>
      <c r="G13" s="41">
        <f>D13-F13</f>
        <v>-16360.720000000001</v>
      </c>
      <c r="H13" s="42">
        <f>E13/D13*100</f>
        <v>63.426573105054509</v>
      </c>
    </row>
    <row r="14" spans="2:8" s="24" customFormat="1" ht="32.25" customHeight="1" x14ac:dyDescent="0.25">
      <c r="B14" s="43" t="s">
        <v>16</v>
      </c>
      <c r="C14" s="44">
        <v>-73183.12000000001</v>
      </c>
      <c r="D14" s="45">
        <f>D16+D20+D25+D29+D34+D35+D39+D43+D47</f>
        <v>982571.44</v>
      </c>
      <c r="E14" s="46">
        <f>E16+E20+E25+E29+E34+E35+E39+E43+E47</f>
        <v>951078.49999999988</v>
      </c>
      <c r="F14" s="47">
        <f>F16+F20+F25+F29+F34+F35+F39+F43+F47</f>
        <v>899430.39199999988</v>
      </c>
      <c r="G14" s="48">
        <f>D14-F14</f>
        <v>83141.048000000068</v>
      </c>
      <c r="H14" s="49">
        <f t="shared" ref="H14" si="0">E14/D14*100</f>
        <v>96.794844759583071</v>
      </c>
    </row>
    <row r="15" spans="2:8" s="24" customFormat="1" ht="18" customHeight="1" thickBot="1" x14ac:dyDescent="0.3">
      <c r="B15" s="50" t="s">
        <v>17</v>
      </c>
      <c r="C15" s="51"/>
      <c r="D15" s="52"/>
      <c r="E15" s="53"/>
      <c r="F15" s="54"/>
      <c r="G15" s="55"/>
      <c r="H15" s="56"/>
    </row>
    <row r="16" spans="2:8" s="24" customFormat="1" ht="18" customHeight="1" x14ac:dyDescent="0.25">
      <c r="B16" s="57" t="s">
        <v>18</v>
      </c>
      <c r="C16" s="58">
        <f>E16-D16</f>
        <v>-9483.8739314285922</v>
      </c>
      <c r="D16" s="59">
        <f>D18+D19</f>
        <v>295469.92800000001</v>
      </c>
      <c r="E16" s="60">
        <v>285986.05406857142</v>
      </c>
      <c r="F16" s="61">
        <f>F18+F19</f>
        <v>295469.92800000001</v>
      </c>
      <c r="G16" s="62">
        <f>D16-F16</f>
        <v>0</v>
      </c>
      <c r="H16" s="63">
        <f>E16/D16*100</f>
        <v>96.790240551509328</v>
      </c>
    </row>
    <row r="17" spans="2:8" s="24" customFormat="1" ht="18" customHeight="1" x14ac:dyDescent="0.25">
      <c r="B17" s="64" t="s">
        <v>17</v>
      </c>
      <c r="C17" s="65"/>
      <c r="D17" s="66"/>
      <c r="E17" s="67"/>
      <c r="F17" s="68"/>
      <c r="G17" s="69"/>
      <c r="H17" s="70"/>
    </row>
    <row r="18" spans="2:8" s="24" customFormat="1" ht="21.75" customHeight="1" x14ac:dyDescent="0.3">
      <c r="B18" s="71" t="s">
        <v>19</v>
      </c>
      <c r="C18" s="72"/>
      <c r="D18" s="73">
        <f>1.73*12*C9</f>
        <v>96994.871999999988</v>
      </c>
      <c r="E18" s="74">
        <v>94375.397842628576</v>
      </c>
      <c r="F18" s="75">
        <v>96994.871999999988</v>
      </c>
      <c r="G18" s="76">
        <f>D18-F18</f>
        <v>0</v>
      </c>
      <c r="H18" s="36">
        <f>E18/D18*100</f>
        <v>97.299368406433473</v>
      </c>
    </row>
    <row r="19" spans="2:8" s="24" customFormat="1" ht="18.75" customHeight="1" x14ac:dyDescent="0.3">
      <c r="B19" s="77" t="s">
        <v>20</v>
      </c>
      <c r="C19" s="78"/>
      <c r="D19" s="73">
        <f>3.54*12*C9</f>
        <v>198475.05600000001</v>
      </c>
      <c r="E19" s="74">
        <v>191610.65622594286</v>
      </c>
      <c r="F19" s="75">
        <v>198475.05600000001</v>
      </c>
      <c r="G19" s="76">
        <f>D19-F19</f>
        <v>0</v>
      </c>
      <c r="H19" s="36">
        <f>E19/D19*100</f>
        <v>96.541429481165054</v>
      </c>
    </row>
    <row r="20" spans="2:8" s="24" customFormat="1" ht="21.75" customHeight="1" x14ac:dyDescent="0.25">
      <c r="B20" s="79" t="s">
        <v>21</v>
      </c>
      <c r="C20" s="80">
        <f>E20-D20</f>
        <v>-4139.0721142856928</v>
      </c>
      <c r="D20" s="81">
        <f>2.3*12*C9</f>
        <v>128952.71999999999</v>
      </c>
      <c r="E20" s="82">
        <v>124813.64788571429</v>
      </c>
      <c r="F20" s="83">
        <f>F22+F23+F24</f>
        <v>110744.40399999999</v>
      </c>
      <c r="G20" s="84">
        <f>D20-F20</f>
        <v>18208.315999999992</v>
      </c>
      <c r="H20" s="85">
        <f t="shared" ref="H20" si="1">E20/D20*100</f>
        <v>96.790240551509356</v>
      </c>
    </row>
    <row r="21" spans="2:8" s="24" customFormat="1" ht="17.25" customHeight="1" x14ac:dyDescent="0.25">
      <c r="B21" s="64" t="s">
        <v>17</v>
      </c>
      <c r="C21" s="65"/>
      <c r="D21" s="86"/>
      <c r="E21" s="67"/>
      <c r="F21" s="68"/>
      <c r="G21" s="69"/>
      <c r="H21" s="70"/>
    </row>
    <row r="22" spans="2:8" s="24" customFormat="1" ht="21.75" customHeight="1" x14ac:dyDescent="0.3">
      <c r="B22" s="87" t="s">
        <v>22</v>
      </c>
      <c r="C22" s="88"/>
      <c r="D22" s="89"/>
      <c r="E22" s="90"/>
      <c r="F22" s="91">
        <f>1.51*12*C9</f>
        <v>84660.263999999996</v>
      </c>
      <c r="G22" s="92"/>
      <c r="H22" s="93"/>
    </row>
    <row r="23" spans="2:8" s="24" customFormat="1" ht="21.75" customHeight="1" x14ac:dyDescent="0.3">
      <c r="B23" s="87" t="s">
        <v>23</v>
      </c>
      <c r="C23" s="88"/>
      <c r="D23" s="94"/>
      <c r="E23" s="95"/>
      <c r="F23" s="96">
        <f>746.09+2156.95</f>
        <v>2903.04</v>
      </c>
      <c r="G23" s="97"/>
      <c r="H23" s="98"/>
    </row>
    <row r="24" spans="2:8" s="24" customFormat="1" ht="21.75" customHeight="1" x14ac:dyDescent="0.3">
      <c r="B24" s="99" t="s">
        <v>24</v>
      </c>
      <c r="C24" s="88"/>
      <c r="D24" s="94"/>
      <c r="E24" s="95"/>
      <c r="F24" s="96">
        <f>999.72+22181.38</f>
        <v>23181.100000000002</v>
      </c>
      <c r="G24" s="100"/>
      <c r="H24" s="101"/>
    </row>
    <row r="25" spans="2:8" s="24" customFormat="1" ht="21.75" customHeight="1" x14ac:dyDescent="0.25">
      <c r="B25" s="79" t="s">
        <v>25</v>
      </c>
      <c r="C25" s="80">
        <f>E25-D25</f>
        <v>-2141.5199199999915</v>
      </c>
      <c r="D25" s="102">
        <f>1.19*12*C9</f>
        <v>66719.015999999989</v>
      </c>
      <c r="E25" s="82">
        <v>64577.496079999997</v>
      </c>
      <c r="F25" s="83">
        <f>F27+F28</f>
        <v>59728</v>
      </c>
      <c r="G25" s="84">
        <f>D25-F25</f>
        <v>6991.0159999999887</v>
      </c>
      <c r="H25" s="85">
        <f>E25/D25*100</f>
        <v>96.790240551509342</v>
      </c>
    </row>
    <row r="26" spans="2:8" s="24" customFormat="1" ht="21.75" customHeight="1" x14ac:dyDescent="0.25">
      <c r="B26" s="64" t="s">
        <v>17</v>
      </c>
      <c r="C26" s="65"/>
      <c r="D26" s="66"/>
      <c r="E26" s="67"/>
      <c r="F26" s="68"/>
      <c r="G26" s="69"/>
      <c r="H26" s="70"/>
    </row>
    <row r="27" spans="2:8" s="24" customFormat="1" ht="21.75" customHeight="1" x14ac:dyDescent="0.3">
      <c r="B27" s="77" t="s">
        <v>26</v>
      </c>
      <c r="C27" s="103"/>
      <c r="D27" s="104"/>
      <c r="E27" s="105"/>
      <c r="F27" s="75">
        <f>162.5+3567.5</f>
        <v>3730</v>
      </c>
      <c r="G27" s="106"/>
      <c r="H27" s="93"/>
    </row>
    <row r="28" spans="2:8" s="24" customFormat="1" ht="21.75" customHeight="1" x14ac:dyDescent="0.3">
      <c r="B28" s="77" t="s">
        <v>27</v>
      </c>
      <c r="C28" s="107"/>
      <c r="D28" s="108"/>
      <c r="E28" s="109"/>
      <c r="F28" s="75">
        <v>55998</v>
      </c>
      <c r="G28" s="30"/>
      <c r="H28" s="101"/>
    </row>
    <row r="29" spans="2:8" s="24" customFormat="1" ht="30.75" customHeight="1" x14ac:dyDescent="0.25">
      <c r="B29" s="110" t="s">
        <v>28</v>
      </c>
      <c r="C29" s="80">
        <f>E29-D29</f>
        <v>-5002.8784685714345</v>
      </c>
      <c r="D29" s="102">
        <f>2.78*12*C9</f>
        <v>155864.592</v>
      </c>
      <c r="E29" s="82">
        <v>150861.71353142857</v>
      </c>
      <c r="F29" s="83">
        <f>F32+F33+F31</f>
        <v>148200</v>
      </c>
      <c r="G29" s="84">
        <f>D29-F29</f>
        <v>7664.5920000000042</v>
      </c>
      <c r="H29" s="85">
        <f>E29/D29*100</f>
        <v>96.790240551509328</v>
      </c>
    </row>
    <row r="30" spans="2:8" s="24" customFormat="1" ht="19.5" customHeight="1" x14ac:dyDescent="0.25">
      <c r="B30" s="64" t="s">
        <v>17</v>
      </c>
      <c r="C30" s="111"/>
      <c r="D30" s="66"/>
      <c r="E30" s="67"/>
      <c r="F30" s="68"/>
      <c r="G30" s="69"/>
      <c r="H30" s="70"/>
    </row>
    <row r="31" spans="2:8" s="24" customFormat="1" ht="19.5" customHeight="1" x14ac:dyDescent="0.3">
      <c r="B31" s="112" t="s">
        <v>29</v>
      </c>
      <c r="C31" s="113"/>
      <c r="D31" s="104"/>
      <c r="E31" s="105"/>
      <c r="F31" s="114">
        <v>12000</v>
      </c>
      <c r="G31" s="106"/>
      <c r="H31" s="93"/>
    </row>
    <row r="32" spans="2:8" s="24" customFormat="1" ht="20.25" customHeight="1" x14ac:dyDescent="0.3">
      <c r="B32" s="115" t="s">
        <v>30</v>
      </c>
      <c r="C32" s="113"/>
      <c r="D32" s="116"/>
      <c r="E32" s="117"/>
      <c r="F32" s="75">
        <v>127200</v>
      </c>
      <c r="G32" s="41"/>
      <c r="H32" s="98"/>
    </row>
    <row r="33" spans="2:8" s="24" customFormat="1" ht="20.25" customHeight="1" x14ac:dyDescent="0.3">
      <c r="B33" s="115" t="s">
        <v>31</v>
      </c>
      <c r="C33" s="107"/>
      <c r="D33" s="108"/>
      <c r="E33" s="109"/>
      <c r="F33" s="75">
        <v>9000</v>
      </c>
      <c r="G33" s="30"/>
      <c r="H33" s="101"/>
    </row>
    <row r="34" spans="2:8" s="24" customFormat="1" ht="31.5" customHeight="1" x14ac:dyDescent="0.25">
      <c r="B34" s="118" t="s">
        <v>32</v>
      </c>
      <c r="C34" s="119">
        <f>E34-D34</f>
        <v>-701.84266285713602</v>
      </c>
      <c r="D34" s="73">
        <f>0.39*12*C9</f>
        <v>21865.895999999997</v>
      </c>
      <c r="E34" s="74">
        <v>21164.053337142861</v>
      </c>
      <c r="F34" s="75">
        <v>21343.200000000001</v>
      </c>
      <c r="G34" s="76">
        <f>D34-F34</f>
        <v>522.69599999999627</v>
      </c>
      <c r="H34" s="120">
        <f>E34/D34*100</f>
        <v>96.79024055150937</v>
      </c>
    </row>
    <row r="35" spans="2:8" s="24" customFormat="1" ht="42.75" customHeight="1" x14ac:dyDescent="0.25">
      <c r="B35" s="110" t="s">
        <v>33</v>
      </c>
      <c r="C35" s="80">
        <f>E35-D35</f>
        <v>-935.79021714285409</v>
      </c>
      <c r="D35" s="102">
        <f>0.52*12*C9</f>
        <v>29154.527999999998</v>
      </c>
      <c r="E35" s="82">
        <v>28218.737782857144</v>
      </c>
      <c r="F35" s="83">
        <f>F37+F38</f>
        <v>28500.48</v>
      </c>
      <c r="G35" s="84">
        <f>D35-F35</f>
        <v>654.04799999999886</v>
      </c>
      <c r="H35" s="85">
        <f>E35/D35*100</f>
        <v>96.790240551509342</v>
      </c>
    </row>
    <row r="36" spans="2:8" s="24" customFormat="1" ht="21" customHeight="1" x14ac:dyDescent="0.25">
      <c r="B36" s="121" t="s">
        <v>17</v>
      </c>
      <c r="C36" s="111"/>
      <c r="D36" s="66"/>
      <c r="E36" s="67"/>
      <c r="F36" s="68"/>
      <c r="G36" s="69"/>
      <c r="H36" s="70"/>
    </row>
    <row r="37" spans="2:8" s="24" customFormat="1" ht="21" customHeight="1" x14ac:dyDescent="0.3">
      <c r="B37" s="122" t="s">
        <v>34</v>
      </c>
      <c r="C37" s="123"/>
      <c r="D37" s="104"/>
      <c r="E37" s="105"/>
      <c r="F37" s="75">
        <v>26180.880000000001</v>
      </c>
      <c r="G37" s="106"/>
      <c r="H37" s="93"/>
    </row>
    <row r="38" spans="2:8" s="24" customFormat="1" ht="21" customHeight="1" x14ac:dyDescent="0.3">
      <c r="B38" s="124" t="s">
        <v>35</v>
      </c>
      <c r="C38" s="123"/>
      <c r="D38" s="116"/>
      <c r="E38" s="117"/>
      <c r="F38" s="75">
        <v>2319.6</v>
      </c>
      <c r="G38" s="30"/>
      <c r="H38" s="101"/>
    </row>
    <row r="39" spans="2:8" s="24" customFormat="1" ht="42.75" customHeight="1" x14ac:dyDescent="0.25">
      <c r="B39" s="125" t="s">
        <v>36</v>
      </c>
      <c r="C39" s="126">
        <f>E39-D39</f>
        <v>-2159.5158857142815</v>
      </c>
      <c r="D39" s="102">
        <f>1.2*12*C9+1409.44</f>
        <v>68689.119999999995</v>
      </c>
      <c r="E39" s="82">
        <v>66529.604114285714</v>
      </c>
      <c r="F39" s="83">
        <f>F41+F42</f>
        <v>68689.119999999995</v>
      </c>
      <c r="G39" s="84">
        <f>D39-F39</f>
        <v>0</v>
      </c>
      <c r="H39" s="85">
        <f>E39/D39*100</f>
        <v>96.856101976973534</v>
      </c>
    </row>
    <row r="40" spans="2:8" s="24" customFormat="1" ht="17.25" customHeight="1" x14ac:dyDescent="0.25">
      <c r="B40" s="121" t="s">
        <v>17</v>
      </c>
      <c r="C40" s="127"/>
      <c r="D40" s="66"/>
      <c r="E40" s="67"/>
      <c r="F40" s="68"/>
      <c r="G40" s="69"/>
      <c r="H40" s="70"/>
    </row>
    <row r="41" spans="2:8" s="24" customFormat="1" ht="19.5" customHeight="1" x14ac:dyDescent="0.3">
      <c r="B41" s="128" t="s">
        <v>37</v>
      </c>
      <c r="C41" s="129"/>
      <c r="D41" s="104"/>
      <c r="E41" s="105"/>
      <c r="F41" s="75">
        <v>98882.41</v>
      </c>
      <c r="G41" s="106"/>
      <c r="H41" s="93"/>
    </row>
    <row r="42" spans="2:8" s="24" customFormat="1" ht="19.5" customHeight="1" x14ac:dyDescent="0.3">
      <c r="B42" s="130" t="s">
        <v>38</v>
      </c>
      <c r="C42" s="131"/>
      <c r="D42" s="132"/>
      <c r="E42" s="133">
        <v>1</v>
      </c>
      <c r="F42" s="75">
        <f>68689.12-F41</f>
        <v>-30193.290000000008</v>
      </c>
      <c r="G42" s="30"/>
      <c r="H42" s="101"/>
    </row>
    <row r="43" spans="2:8" s="24" customFormat="1" ht="19.5" customHeight="1" x14ac:dyDescent="0.25">
      <c r="B43" s="134" t="s">
        <v>39</v>
      </c>
      <c r="C43" s="126">
        <f>E43-D43</f>
        <v>-3563.2012114285462</v>
      </c>
      <c r="D43" s="135">
        <f>1.98*12*C9</f>
        <v>111011.47199999998</v>
      </c>
      <c r="E43" s="136">
        <v>107448.27078857143</v>
      </c>
      <c r="F43" s="137">
        <f>F45+F46</f>
        <v>62151.14</v>
      </c>
      <c r="G43" s="84">
        <f>D43-F43</f>
        <v>48860.33199999998</v>
      </c>
      <c r="H43" s="85">
        <f>E43/D43*100</f>
        <v>96.790240551509356</v>
      </c>
    </row>
    <row r="44" spans="2:8" s="24" customFormat="1" ht="19.5" customHeight="1" x14ac:dyDescent="0.25">
      <c r="B44" s="121" t="s">
        <v>17</v>
      </c>
      <c r="C44" s="127"/>
      <c r="D44" s="135"/>
      <c r="E44" s="136"/>
      <c r="F44" s="138"/>
      <c r="G44" s="69"/>
      <c r="H44" s="70"/>
    </row>
    <row r="45" spans="2:8" s="24" customFormat="1" ht="21.75" customHeight="1" x14ac:dyDescent="0.3">
      <c r="B45" s="139" t="s">
        <v>40</v>
      </c>
      <c r="C45" s="103"/>
      <c r="D45" s="140"/>
      <c r="E45" s="141"/>
      <c r="F45" s="75">
        <v>31957.85</v>
      </c>
      <c r="G45" s="106"/>
      <c r="H45" s="93"/>
    </row>
    <row r="46" spans="2:8" s="24" customFormat="1" ht="21.75" customHeight="1" x14ac:dyDescent="0.3">
      <c r="B46" s="130" t="s">
        <v>38</v>
      </c>
      <c r="C46" s="131"/>
      <c r="D46" s="142"/>
      <c r="E46" s="143">
        <v>1</v>
      </c>
      <c r="F46" s="75">
        <v>30193.29</v>
      </c>
      <c r="G46" s="30"/>
      <c r="H46" s="101"/>
    </row>
    <row r="47" spans="2:8" s="24" customFormat="1" ht="21.75" customHeight="1" x14ac:dyDescent="0.25">
      <c r="B47" s="144" t="s">
        <v>41</v>
      </c>
      <c r="C47" s="145">
        <f>E47-D47</f>
        <v>-3365.2455885714298</v>
      </c>
      <c r="D47" s="102">
        <f>1.87*12*C9</f>
        <v>104844.16800000001</v>
      </c>
      <c r="E47" s="82">
        <v>101478.92241142858</v>
      </c>
      <c r="F47" s="83">
        <v>104604.12</v>
      </c>
      <c r="G47" s="84">
        <f>D47-F47</f>
        <v>240.04800000000978</v>
      </c>
      <c r="H47" s="85">
        <f>E47/D47*100</f>
        <v>96.790240551509328</v>
      </c>
    </row>
    <row r="48" spans="2:8" ht="18.75" customHeight="1" x14ac:dyDescent="0.25">
      <c r="B48" s="146" t="s">
        <v>17</v>
      </c>
      <c r="C48" s="147"/>
      <c r="D48" s="66"/>
      <c r="E48" s="67"/>
      <c r="F48" s="68"/>
      <c r="G48" s="69"/>
      <c r="H48" s="70"/>
    </row>
    <row r="49" spans="2:8" ht="24.75" customHeight="1" x14ac:dyDescent="0.3">
      <c r="B49" s="148" t="s">
        <v>22</v>
      </c>
      <c r="C49" s="88"/>
      <c r="D49" s="149"/>
      <c r="E49" s="150"/>
      <c r="F49" s="96">
        <f>0.747*F47</f>
        <v>78139.27764</v>
      </c>
      <c r="G49" s="92"/>
      <c r="H49" s="151"/>
    </row>
    <row r="50" spans="2:8" ht="24.75" customHeight="1" thickBot="1" x14ac:dyDescent="0.35">
      <c r="B50" s="152" t="s">
        <v>24</v>
      </c>
      <c r="C50" s="88"/>
      <c r="D50" s="149"/>
      <c r="E50" s="150"/>
      <c r="F50" s="153">
        <f>0.253*F47</f>
        <v>26464.842359999999</v>
      </c>
      <c r="G50" s="97"/>
      <c r="H50" s="154"/>
    </row>
    <row r="51" spans="2:8" ht="18.75" customHeight="1" thickBot="1" x14ac:dyDescent="0.3">
      <c r="B51" s="155" t="s">
        <v>42</v>
      </c>
      <c r="C51" s="156">
        <f>E51-D51</f>
        <v>-281960.98999999976</v>
      </c>
      <c r="D51" s="157">
        <f>D11+D12+D13+D14</f>
        <v>2406700.88</v>
      </c>
      <c r="E51" s="157">
        <f>E11+E12+E13+E14</f>
        <v>2124739.89</v>
      </c>
      <c r="F51" s="157">
        <f>F11+F12+F13+F14</f>
        <v>2120043.2220000001</v>
      </c>
      <c r="G51" s="158">
        <f>D51-F51</f>
        <v>286657.65799999982</v>
      </c>
      <c r="H51" s="159">
        <f>E51/D51*100</f>
        <v>88.284335941240869</v>
      </c>
    </row>
    <row r="52" spans="2:8" ht="19.5" customHeight="1" x14ac:dyDescent="0.3">
      <c r="B52" s="160" t="s">
        <v>43</v>
      </c>
      <c r="C52" s="161"/>
      <c r="D52" s="162">
        <f>35249.83+23944.89+3887.8+8412.19+11420.95+14508.32+27295.43</f>
        <v>124719.41</v>
      </c>
      <c r="E52" s="163"/>
      <c r="F52" s="164"/>
      <c r="G52" s="165"/>
      <c r="H52" s="166"/>
    </row>
    <row r="53" spans="2:8" ht="18.75" customHeight="1" x14ac:dyDescent="0.3">
      <c r="B53" s="167" t="s">
        <v>44</v>
      </c>
      <c r="C53" s="168"/>
      <c r="D53" s="169">
        <v>7328.38</v>
      </c>
      <c r="E53" s="170"/>
      <c r="F53" s="171"/>
      <c r="G53" s="172"/>
      <c r="H53" s="173"/>
    </row>
    <row r="54" spans="2:8" ht="21" customHeight="1" x14ac:dyDescent="0.3">
      <c r="B54" s="174" t="s">
        <v>45</v>
      </c>
      <c r="C54" s="175"/>
      <c r="D54" s="176">
        <f>E51+D52+D53</f>
        <v>2256787.6800000002</v>
      </c>
      <c r="E54" s="177"/>
      <c r="F54" s="178"/>
      <c r="G54" s="179"/>
      <c r="H54" s="180"/>
    </row>
    <row r="55" spans="2:8" ht="19.5" customHeight="1" thickBot="1" x14ac:dyDescent="0.35">
      <c r="B55" s="181" t="s">
        <v>46</v>
      </c>
      <c r="C55" s="175"/>
      <c r="D55" s="182">
        <f>E51/D51</f>
        <v>0.88284335941240866</v>
      </c>
      <c r="E55" s="183"/>
      <c r="F55" s="184"/>
      <c r="G55" s="179"/>
      <c r="H55" s="180"/>
    </row>
    <row r="56" spans="2:8" ht="19.5" customHeight="1" x14ac:dyDescent="0.25">
      <c r="B56" s="185" t="s">
        <v>47</v>
      </c>
      <c r="C56" s="44">
        <f>E56-D56</f>
        <v>-12924.019999999975</v>
      </c>
      <c r="D56" s="45">
        <f>1.65*12*C9</f>
        <v>92509.559999999983</v>
      </c>
      <c r="E56" s="186">
        <f>106880.97-27295.43</f>
        <v>79585.540000000008</v>
      </c>
      <c r="F56" s="47">
        <f>F58+F59+F60+F61+F62+F63+F64+F65+F67+F66</f>
        <v>22689.919999999998</v>
      </c>
      <c r="G56" s="48">
        <f>D56-F56</f>
        <v>69819.639999999985</v>
      </c>
      <c r="H56" s="187">
        <f>E56/D56*100</f>
        <v>86.029530353403501</v>
      </c>
    </row>
    <row r="57" spans="2:8" ht="19.5" customHeight="1" thickBot="1" x14ac:dyDescent="0.3">
      <c r="B57" s="188" t="s">
        <v>17</v>
      </c>
      <c r="C57" s="189"/>
      <c r="D57" s="52"/>
      <c r="E57" s="190"/>
      <c r="F57" s="54"/>
      <c r="G57" s="55"/>
      <c r="H57" s="191"/>
    </row>
    <row r="58" spans="2:8" ht="48.75" customHeight="1" x14ac:dyDescent="0.3">
      <c r="B58" s="192" t="s">
        <v>48</v>
      </c>
      <c r="C58" s="88"/>
      <c r="D58" s="193"/>
      <c r="E58" s="194"/>
      <c r="F58" s="195">
        <v>4097.6400000000003</v>
      </c>
      <c r="G58" s="196"/>
      <c r="H58" s="197"/>
    </row>
    <row r="59" spans="2:8" ht="18.75" customHeight="1" x14ac:dyDescent="0.3">
      <c r="B59" s="198" t="s">
        <v>49</v>
      </c>
      <c r="C59" s="88"/>
      <c r="D59" s="193"/>
      <c r="E59" s="194"/>
      <c r="F59" s="195">
        <v>1900</v>
      </c>
      <c r="G59" s="196"/>
      <c r="H59" s="154"/>
    </row>
    <row r="60" spans="2:8" ht="19.5" customHeight="1" x14ac:dyDescent="0.3">
      <c r="B60" s="198" t="s">
        <v>50</v>
      </c>
      <c r="C60" s="88"/>
      <c r="D60" s="193"/>
      <c r="E60" s="194"/>
      <c r="F60" s="195">
        <v>430</v>
      </c>
      <c r="G60" s="196"/>
      <c r="H60" s="154"/>
    </row>
    <row r="61" spans="2:8" ht="19.5" customHeight="1" x14ac:dyDescent="0.3">
      <c r="B61" s="198" t="s">
        <v>51</v>
      </c>
      <c r="C61" s="88"/>
      <c r="D61" s="193"/>
      <c r="E61" s="194"/>
      <c r="F61" s="195">
        <v>1590</v>
      </c>
      <c r="G61" s="196"/>
      <c r="H61" s="154"/>
    </row>
    <row r="62" spans="2:8" ht="19.5" customHeight="1" x14ac:dyDescent="0.3">
      <c r="B62" s="199" t="s">
        <v>52</v>
      </c>
      <c r="C62" s="88"/>
      <c r="D62" s="193"/>
      <c r="E62" s="194"/>
      <c r="F62" s="200">
        <v>1340.13</v>
      </c>
      <c r="G62" s="196"/>
      <c r="H62" s="154"/>
    </row>
    <row r="63" spans="2:8" ht="23.25" customHeight="1" x14ac:dyDescent="0.3">
      <c r="B63" s="199" t="s">
        <v>53</v>
      </c>
      <c r="C63" s="88"/>
      <c r="D63" s="193"/>
      <c r="E63" s="194"/>
      <c r="F63" s="195">
        <v>2965.71</v>
      </c>
      <c r="G63" s="196"/>
      <c r="H63" s="154"/>
    </row>
    <row r="64" spans="2:8" ht="25.5" customHeight="1" x14ac:dyDescent="0.3">
      <c r="B64" s="201" t="s">
        <v>54</v>
      </c>
      <c r="C64" s="131"/>
      <c r="D64" s="193"/>
      <c r="E64" s="194"/>
      <c r="F64" s="195">
        <v>3182.55</v>
      </c>
      <c r="G64" s="196"/>
      <c r="H64" s="154"/>
    </row>
    <row r="65" spans="1:8" ht="25.5" customHeight="1" x14ac:dyDescent="0.3">
      <c r="B65" s="201" t="s">
        <v>55</v>
      </c>
      <c r="C65" s="131"/>
      <c r="D65" s="193"/>
      <c r="E65" s="194"/>
      <c r="F65" s="202">
        <v>783.89</v>
      </c>
      <c r="G65" s="196"/>
      <c r="H65" s="154"/>
    </row>
    <row r="66" spans="1:8" ht="25.5" customHeight="1" x14ac:dyDescent="0.3">
      <c r="B66" s="203" t="s">
        <v>56</v>
      </c>
      <c r="C66" s="131"/>
      <c r="D66" s="193"/>
      <c r="E66" s="194"/>
      <c r="F66" s="204">
        <v>4400</v>
      </c>
      <c r="G66" s="196"/>
      <c r="H66" s="154"/>
    </row>
    <row r="67" spans="1:8" ht="25.5" customHeight="1" thickBot="1" x14ac:dyDescent="0.35">
      <c r="B67" s="203" t="s">
        <v>57</v>
      </c>
      <c r="C67" s="131"/>
      <c r="D67" s="193"/>
      <c r="E67" s="194"/>
      <c r="F67" s="204">
        <v>2000</v>
      </c>
      <c r="G67" s="196"/>
      <c r="H67" s="205"/>
    </row>
    <row r="68" spans="1:8" ht="25.5" customHeight="1" thickBot="1" x14ac:dyDescent="0.35">
      <c r="B68" s="206" t="s">
        <v>58</v>
      </c>
      <c r="C68" s="207">
        <f>E68-D68</f>
        <v>-2733.6899999999987</v>
      </c>
      <c r="D68" s="208">
        <v>23100</v>
      </c>
      <c r="E68" s="209">
        <v>20366.310000000001</v>
      </c>
      <c r="F68" s="210">
        <v>23100</v>
      </c>
      <c r="G68" s="211">
        <f>D68-F68</f>
        <v>0</v>
      </c>
      <c r="H68" s="212">
        <f>E68/D68*100</f>
        <v>88.165844155844169</v>
      </c>
    </row>
    <row r="69" spans="1:8" ht="25.5" customHeight="1" thickBot="1" x14ac:dyDescent="0.3">
      <c r="B69" s="213" t="s">
        <v>59</v>
      </c>
      <c r="C69" s="214"/>
      <c r="D69" s="214"/>
      <c r="E69" s="214"/>
      <c r="F69" s="214"/>
      <c r="G69" s="214"/>
      <c r="H69" s="215"/>
    </row>
    <row r="70" spans="1:8" ht="25.5" customHeight="1" x14ac:dyDescent="0.3">
      <c r="B70" s="216" t="s">
        <v>60</v>
      </c>
      <c r="C70" s="217">
        <f>E70-D70</f>
        <v>-994</v>
      </c>
      <c r="D70" s="218">
        <v>7810</v>
      </c>
      <c r="E70" s="219">
        <v>6816</v>
      </c>
      <c r="F70" s="220">
        <v>7810</v>
      </c>
      <c r="G70" s="221">
        <f>F70-D70</f>
        <v>0</v>
      </c>
      <c r="H70" s="222">
        <f>E70/D70*100</f>
        <v>87.272727272727266</v>
      </c>
    </row>
    <row r="71" spans="1:8" ht="25.5" customHeight="1" thickBot="1" x14ac:dyDescent="0.35">
      <c r="B71" s="223" t="s">
        <v>56</v>
      </c>
      <c r="C71" s="224"/>
      <c r="D71" s="225">
        <v>22352</v>
      </c>
      <c r="E71" s="226" t="s">
        <v>61</v>
      </c>
      <c r="F71" s="227">
        <v>22352</v>
      </c>
      <c r="G71" s="228">
        <f>F71-D71</f>
        <v>0</v>
      </c>
      <c r="H71" s="229"/>
    </row>
    <row r="72" spans="1:8" ht="19.5" customHeight="1" x14ac:dyDescent="0.3">
      <c r="B72" s="230"/>
      <c r="C72" s="231"/>
      <c r="D72" s="232"/>
      <c r="E72" s="233"/>
      <c r="F72" s="234"/>
    </row>
    <row r="73" spans="1:8" ht="19.5" customHeight="1" x14ac:dyDescent="0.3">
      <c r="A73" s="235" t="s">
        <v>62</v>
      </c>
      <c r="B73" s="236" t="s">
        <v>63</v>
      </c>
      <c r="C73" s="237"/>
      <c r="D73" s="238"/>
      <c r="E73" s="238"/>
      <c r="F73" s="238"/>
    </row>
    <row r="74" spans="1:8" x14ac:dyDescent="0.3">
      <c r="A74" s="238"/>
      <c r="B74" s="239"/>
      <c r="C74" s="240"/>
      <c r="D74" s="241"/>
      <c r="E74" s="241"/>
      <c r="F74" s="242"/>
    </row>
    <row r="75" spans="1:8" ht="20.25" x14ac:dyDescent="0.3">
      <c r="A75" s="238"/>
      <c r="B75" s="243" t="s">
        <v>64</v>
      </c>
      <c r="C75" s="243"/>
      <c r="D75" s="244"/>
      <c r="E75" s="244"/>
      <c r="F75" s="245">
        <v>48315.54</v>
      </c>
    </row>
    <row r="76" spans="1:8" ht="20.25" x14ac:dyDescent="0.3">
      <c r="A76" s="238"/>
      <c r="B76" s="243" t="s">
        <v>65</v>
      </c>
      <c r="C76" s="243"/>
      <c r="D76" s="244"/>
      <c r="E76" s="244"/>
      <c r="F76" s="245">
        <v>27295.43</v>
      </c>
    </row>
    <row r="77" spans="1:8" ht="20.25" x14ac:dyDescent="0.3">
      <c r="B77" s="243" t="s">
        <v>66</v>
      </c>
      <c r="C77" s="243"/>
      <c r="D77" s="246"/>
      <c r="E77" s="246"/>
      <c r="F77" s="247">
        <f>E56-F56</f>
        <v>56895.62000000001</v>
      </c>
    </row>
    <row r="78" spans="1:8" x14ac:dyDescent="0.3">
      <c r="B78" s="238"/>
      <c r="D78" s="238"/>
      <c r="E78" s="238"/>
      <c r="F78" s="238"/>
    </row>
    <row r="79" spans="1:8" x14ac:dyDescent="0.3">
      <c r="B79" s="248" t="s">
        <v>67</v>
      </c>
      <c r="C79" s="248"/>
      <c r="D79" s="4"/>
      <c r="E79" s="4"/>
      <c r="F79" s="249">
        <f>F75+F77+F76</f>
        <v>132506.59</v>
      </c>
    </row>
    <row r="82" spans="1:7" s="4" customFormat="1" x14ac:dyDescent="0.3">
      <c r="B82" s="4" t="s">
        <v>68</v>
      </c>
      <c r="G82" s="250"/>
    </row>
    <row r="83" spans="1:7" s="4" customFormat="1" x14ac:dyDescent="0.3">
      <c r="B83" s="4" t="s">
        <v>69</v>
      </c>
      <c r="C83" s="4" t="s">
        <v>70</v>
      </c>
      <c r="D83" s="4" t="s">
        <v>71</v>
      </c>
      <c r="E83" s="4" t="s">
        <v>72</v>
      </c>
      <c r="F83" s="4" t="s">
        <v>73</v>
      </c>
      <c r="G83" s="251" t="s">
        <v>74</v>
      </c>
    </row>
    <row r="84" spans="1:7" s="4" customFormat="1" x14ac:dyDescent="0.3">
      <c r="B84" s="251">
        <v>2200</v>
      </c>
      <c r="C84" s="252">
        <v>17952</v>
      </c>
      <c r="D84" s="252">
        <f>B84-C84</f>
        <v>-15752</v>
      </c>
      <c r="E84" s="252"/>
      <c r="F84" s="252"/>
      <c r="G84" s="252"/>
    </row>
    <row r="85" spans="1:7" s="4" customFormat="1" x14ac:dyDescent="0.3">
      <c r="B85" s="251">
        <v>59074</v>
      </c>
      <c r="C85" s="252">
        <v>41122</v>
      </c>
      <c r="D85" s="252">
        <f t="shared" ref="D85:D86" si="2">B85-C85</f>
        <v>17952</v>
      </c>
      <c r="E85" s="252">
        <v>44032</v>
      </c>
      <c r="F85" s="252"/>
      <c r="G85" s="252"/>
    </row>
    <row r="86" spans="1:7" s="4" customFormat="1" x14ac:dyDescent="0.3">
      <c r="B86" s="251">
        <v>45705</v>
      </c>
      <c r="C86" s="252">
        <v>43505</v>
      </c>
      <c r="D86" s="252">
        <f t="shared" si="2"/>
        <v>2200</v>
      </c>
      <c r="E86" s="252"/>
      <c r="F86" s="252">
        <v>54470.5</v>
      </c>
      <c r="G86" s="252"/>
    </row>
    <row r="87" spans="1:7" s="4" customFormat="1" x14ac:dyDescent="0.3">
      <c r="A87" s="4" t="s">
        <v>75</v>
      </c>
      <c r="B87" s="253">
        <f>SUM(B84:B86)</f>
        <v>106979</v>
      </c>
      <c r="C87" s="254">
        <f>SUM(C84:C86)</f>
        <v>102579</v>
      </c>
      <c r="D87" s="254">
        <f>SUM(D84:D86)</f>
        <v>4400</v>
      </c>
      <c r="E87" s="254">
        <f>SUM(E84:E86)</f>
        <v>44032</v>
      </c>
      <c r="F87" s="254">
        <f>SUM(F84:F86)</f>
        <v>54470.5</v>
      </c>
      <c r="G87" s="255">
        <f>(C87+D87)-E87-F87-F66</f>
        <v>4076.5</v>
      </c>
    </row>
  </sheetData>
  <mergeCells count="72">
    <mergeCell ref="G56:G57"/>
    <mergeCell ref="H56:H57"/>
    <mergeCell ref="B69:H69"/>
    <mergeCell ref="D52:F52"/>
    <mergeCell ref="D53:F53"/>
    <mergeCell ref="D54:F54"/>
    <mergeCell ref="D55:F55"/>
    <mergeCell ref="C56:C57"/>
    <mergeCell ref="D56:D57"/>
    <mergeCell ref="E56:E57"/>
    <mergeCell ref="F56:F57"/>
    <mergeCell ref="C47:C48"/>
    <mergeCell ref="D47:D48"/>
    <mergeCell ref="E47:E48"/>
    <mergeCell ref="F47:F48"/>
    <mergeCell ref="G47:G48"/>
    <mergeCell ref="H47:H48"/>
    <mergeCell ref="C43:C44"/>
    <mergeCell ref="D43:D44"/>
    <mergeCell ref="E43:E44"/>
    <mergeCell ref="F43:F44"/>
    <mergeCell ref="G43:G44"/>
    <mergeCell ref="H43:H44"/>
    <mergeCell ref="C39:C40"/>
    <mergeCell ref="D39:D40"/>
    <mergeCell ref="E39:E40"/>
    <mergeCell ref="F39:F40"/>
    <mergeCell ref="G39:G40"/>
    <mergeCell ref="H39:H40"/>
    <mergeCell ref="C35:C36"/>
    <mergeCell ref="D35:D36"/>
    <mergeCell ref="E35:E36"/>
    <mergeCell ref="F35:F36"/>
    <mergeCell ref="G35:G36"/>
    <mergeCell ref="H35:H36"/>
    <mergeCell ref="C29:C30"/>
    <mergeCell ref="D29:D30"/>
    <mergeCell ref="E29:E30"/>
    <mergeCell ref="F29:F30"/>
    <mergeCell ref="G29:G30"/>
    <mergeCell ref="H29:H30"/>
    <mergeCell ref="C25:C26"/>
    <mergeCell ref="D25:D26"/>
    <mergeCell ref="E25:E26"/>
    <mergeCell ref="F25:F26"/>
    <mergeCell ref="G25:G26"/>
    <mergeCell ref="H25:H26"/>
    <mergeCell ref="C20:C21"/>
    <mergeCell ref="D20:D21"/>
    <mergeCell ref="E20:E21"/>
    <mergeCell ref="F20:F21"/>
    <mergeCell ref="G20:G21"/>
    <mergeCell ref="H20:H21"/>
    <mergeCell ref="C16:C17"/>
    <mergeCell ref="D16:D17"/>
    <mergeCell ref="E16:E17"/>
    <mergeCell ref="F16:F17"/>
    <mergeCell ref="G16:G17"/>
    <mergeCell ref="H16:H17"/>
    <mergeCell ref="C9:H9"/>
    <mergeCell ref="C14:C15"/>
    <mergeCell ref="D14:D15"/>
    <mergeCell ref="E14:E15"/>
    <mergeCell ref="F14:F15"/>
    <mergeCell ref="G14:G15"/>
    <mergeCell ref="H14:H15"/>
    <mergeCell ref="B2:H2"/>
    <mergeCell ref="B3:H3"/>
    <mergeCell ref="B4:H4"/>
    <mergeCell ref="B6:B8"/>
    <mergeCell ref="C6:H6"/>
    <mergeCell ref="C7:H7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8(8)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2014-03-31T01:41:45Z</dcterms:created>
  <dcterms:modified xsi:type="dcterms:W3CDTF">2014-03-31T01:43:25Z</dcterms:modified>
</cp:coreProperties>
</file>