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невского,19" sheetId="1" r:id="rId1"/>
  </sheets>
  <calcPr calcId="144525"/>
</workbook>
</file>

<file path=xl/calcChain.xml><?xml version="1.0" encoding="utf-8"?>
<calcChain xmlns="http://schemas.openxmlformats.org/spreadsheetml/2006/main">
  <c r="E12" i="1" l="1"/>
  <c r="D12" i="1"/>
  <c r="C12" i="1"/>
  <c r="E68" i="1"/>
  <c r="D54" i="1"/>
  <c r="E43" i="1"/>
  <c r="E73" i="1" s="1"/>
  <c r="C43" i="1"/>
  <c r="E40" i="1"/>
  <c r="C40" i="1"/>
  <c r="E39" i="1"/>
  <c r="E38" i="1"/>
  <c r="C36" i="1"/>
  <c r="C35" i="1"/>
  <c r="E31" i="1"/>
  <c r="C31" i="1"/>
  <c r="C30" i="1"/>
  <c r="E26" i="1"/>
  <c r="C26" i="1"/>
  <c r="C25" i="1"/>
  <c r="E24" i="1"/>
  <c r="E18" i="1" s="1"/>
  <c r="C18" i="1"/>
  <c r="D17" i="1"/>
  <c r="E16" i="1"/>
  <c r="D16" i="1"/>
  <c r="C14" i="1"/>
  <c r="C16" i="1" s="1"/>
  <c r="D11" i="1"/>
  <c r="E10" i="1"/>
  <c r="E59" i="1" s="1"/>
  <c r="D10" i="1"/>
  <c r="D9" i="1"/>
  <c r="D59" i="1" s="1"/>
  <c r="C63" i="1" l="1"/>
  <c r="C62" i="1"/>
  <c r="C17" i="1"/>
  <c r="C59" i="1"/>
</calcChain>
</file>

<file path=xl/sharedStrings.xml><?xml version="1.0" encoding="utf-8"?>
<sst xmlns="http://schemas.openxmlformats.org/spreadsheetml/2006/main" count="71" uniqueCount="61">
  <si>
    <t xml:space="preserve">Отчет </t>
  </si>
  <si>
    <t>о расходовании денежных средств МКД по адресу: 
г. Иркутск, ул. А. Невского, д.19</t>
  </si>
  <si>
    <t>с "01" января по "31" декабря 2013г.</t>
  </si>
  <si>
    <t>Вид услуги</t>
  </si>
  <si>
    <t>Жилой дом</t>
  </si>
  <si>
    <t>ул. А.Невского, 19</t>
  </si>
  <si>
    <t>начислено</t>
  </si>
  <si>
    <t>собрано</t>
  </si>
  <si>
    <t>затраты</t>
  </si>
  <si>
    <t>общая площадь дома, м2</t>
  </si>
  <si>
    <t>Отопление (включая теплосчетчики), руб.</t>
  </si>
  <si>
    <t>Вода и водоотведение, руб.</t>
  </si>
  <si>
    <t>Электроэнергия, руб.</t>
  </si>
  <si>
    <t>Содержание общ имущества и управление  МКД, руб.</t>
  </si>
  <si>
    <t>в том числе:</t>
  </si>
  <si>
    <t>Управление и содержание МКД, руб.</t>
  </si>
  <si>
    <t>Управление многоквартирным домом, руб.</t>
  </si>
  <si>
    <t>Содержание общего имущества МКД, м2</t>
  </si>
  <si>
    <t>Уборка территории, руб.</t>
  </si>
  <si>
    <t>трудозатраты, руб.</t>
  </si>
  <si>
    <t>вывоз снега и листвы, руб.</t>
  </si>
  <si>
    <t>дератизация мусоприемных площадок, камер, руб.</t>
  </si>
  <si>
    <t>завоз соли, песка, грунта, озеленение, руб.</t>
  </si>
  <si>
    <t>расходные материалы, руб.</t>
  </si>
  <si>
    <t>Обслуживание пожарной сигнализации, руб.</t>
  </si>
  <si>
    <t>Техническое обслуживание и страхование лифтов, руб.</t>
  </si>
  <si>
    <t>техническое обслуживание лифтов, руб.</t>
  </si>
  <si>
    <t>страхование лифтов, руб.</t>
  </si>
  <si>
    <t>Техническое обслуживание и ремонт насосных станций, руб.</t>
  </si>
  <si>
    <t>Техническое обслуживание, снятие показаний и ремонт тепловых пунктов, руб.</t>
  </si>
  <si>
    <t>Техническое обслуживание тепловых пунктов, руб.</t>
  </si>
  <si>
    <t>Снятие показаний, биллинговое обслуживание ИТП, руб.</t>
  </si>
  <si>
    <t>Вывоз мусора, руб.</t>
  </si>
  <si>
    <t>Уборка лестниц, руб.</t>
  </si>
  <si>
    <t>Электроэнергия МОП, руб.</t>
  </si>
  <si>
    <t>Аварийно-диспетчерская служба, руб.</t>
  </si>
  <si>
    <t>Текущий ремонт МОП, руб.</t>
  </si>
  <si>
    <t>Материалы (информационные плакаты в лифтовые холы, лампочки в подъезде, шпингалеты, пружина дверная, ручка дверная), руб.</t>
  </si>
  <si>
    <t>Установка люминисцентных светильников (работа), руб.</t>
  </si>
  <si>
    <t>Изготовление гирлянды, руб.</t>
  </si>
  <si>
    <t>Установка ковриков в тамбур, руб.</t>
  </si>
  <si>
    <t>Промывка системы ГВС и ХВС, руб.</t>
  </si>
  <si>
    <t>Изготовление доски с дверцей, руб.</t>
  </si>
  <si>
    <t>Перенос оборудования видеонаблюдения, руб.</t>
  </si>
  <si>
    <t>Установка видеонаблюдения, руб.**</t>
  </si>
  <si>
    <t>Замена тамбурной входной двери, руб.*</t>
  </si>
  <si>
    <t>Домофон абонентская плата, руб.</t>
  </si>
  <si>
    <t>Дополнительные начисления</t>
  </si>
  <si>
    <t>Приобретение сборно-разборной искусственной елки, руб.</t>
  </si>
  <si>
    <t>Установка видеокамер, руб.**</t>
  </si>
  <si>
    <t>Всего за 2013 год, руб.</t>
  </si>
  <si>
    <t>Собрано задолженность собственников за 2012 год, руб.</t>
  </si>
  <si>
    <t>Собрано аванс за 2014 год, руб.</t>
  </si>
  <si>
    <t>Итого собрано за 2013 год, руб.</t>
  </si>
  <si>
    <t>Собираемость за 2013, %</t>
  </si>
  <si>
    <t>Остаток средств по статье "Текущий ремонт" за 2012 год, руб.</t>
  </si>
  <si>
    <t>**- Установка видеокамер производилась за счет остатка денежных средв по статье "Текущий ремонт" за 2012 г</t>
  </si>
  <si>
    <t>*- Замена тамбурной двери, руб. в том числе:</t>
  </si>
  <si>
    <t>Дополнительные начисления по решению совета МКД, руб.</t>
  </si>
  <si>
    <t>Доводчик, доставка, монтаж двери, (за счет средств "Текущего ремонта") за 2013г руб.</t>
  </si>
  <si>
    <t>Остаток средств по статье "Текущий ремонт" за 2013 год (включая 2012 год),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</si>
</sst>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0" fontId="1" fillId="0" borderId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5" borderId="0" applyNumberFormat="0" applyBorder="0" applyAlignment="0" applyProtection="0"/>
    <xf numFmtId="0" fontId="25" fillId="13" borderId="58" applyNumberFormat="0" applyAlignment="0" applyProtection="0"/>
    <xf numFmtId="0" fontId="26" fillId="26" borderId="59" applyNumberFormat="0" applyAlignment="0" applyProtection="0"/>
    <xf numFmtId="0" fontId="27" fillId="26" borderId="58" applyNumberFormat="0" applyAlignment="0" applyProtection="0"/>
    <xf numFmtId="0" fontId="28" fillId="0" borderId="60" applyNumberFormat="0" applyFill="0" applyAlignment="0" applyProtection="0"/>
    <xf numFmtId="0" fontId="29" fillId="0" borderId="61" applyNumberFormat="0" applyFill="0" applyAlignment="0" applyProtection="0"/>
    <xf numFmtId="0" fontId="30" fillId="0" borderId="6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3" applyNumberFormat="0" applyFill="0" applyAlignment="0" applyProtection="0"/>
    <xf numFmtId="0" fontId="32" fillId="27" borderId="64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65" applyNumberFormat="0" applyFont="0" applyAlignment="0" applyProtection="0"/>
    <xf numFmtId="0" fontId="38" fillId="0" borderId="66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</cellStyleXfs>
  <cellXfs count="181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7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5" fillId="3" borderId="12" xfId="1" applyFont="1" applyFill="1" applyBorder="1" applyAlignment="1">
      <alignment horizontal="center" vertical="center" wrapText="1"/>
    </xf>
    <xf numFmtId="4" fontId="7" fillId="3" borderId="13" xfId="1" applyNumberFormat="1" applyFont="1" applyFill="1" applyBorder="1" applyAlignment="1">
      <alignment horizontal="center" vertical="center" shrinkToFit="1"/>
    </xf>
    <xf numFmtId="4" fontId="7" fillId="3" borderId="14" xfId="1" applyNumberFormat="1" applyFont="1" applyFill="1" applyBorder="1" applyAlignment="1">
      <alignment horizontal="center" vertical="center" shrinkToFit="1"/>
    </xf>
    <xf numFmtId="4" fontId="7" fillId="3" borderId="15" xfId="1" applyNumberFormat="1" applyFont="1" applyFill="1" applyBorder="1" applyAlignment="1">
      <alignment horizontal="center" vertical="center" shrinkToFit="1"/>
    </xf>
    <xf numFmtId="0" fontId="8" fillId="4" borderId="5" xfId="1" applyFont="1" applyFill="1" applyBorder="1" applyAlignment="1">
      <alignment horizontal="left" vertical="top" wrapText="1"/>
    </xf>
    <xf numFmtId="4" fontId="9" fillId="4" borderId="16" xfId="1" applyNumberFormat="1" applyFont="1" applyFill="1" applyBorder="1" applyAlignment="1">
      <alignment horizontal="right" vertical="top" shrinkToFit="1"/>
    </xf>
    <xf numFmtId="4" fontId="9" fillId="4" borderId="17" xfId="1" applyNumberFormat="1" applyFont="1" applyFill="1" applyBorder="1" applyAlignment="1">
      <alignment horizontal="right" vertical="top" shrinkToFit="1"/>
    </xf>
    <xf numFmtId="4" fontId="9" fillId="4" borderId="18" xfId="1" applyNumberFormat="1" applyFont="1" applyFill="1" applyBorder="1" applyAlignment="1">
      <alignment horizontal="right" vertical="top" shrinkToFit="1"/>
    </xf>
    <xf numFmtId="4" fontId="1" fillId="4" borderId="0" xfId="1" applyNumberFormat="1" applyFill="1"/>
    <xf numFmtId="0" fontId="1" fillId="4" borderId="0" xfId="1" applyFill="1"/>
    <xf numFmtId="0" fontId="8" fillId="0" borderId="19" xfId="1" applyFont="1" applyBorder="1" applyAlignment="1">
      <alignment horizontal="left" vertical="top" wrapText="1"/>
    </xf>
    <xf numFmtId="4" fontId="9" fillId="4" borderId="20" xfId="1" applyNumberFormat="1" applyFont="1" applyFill="1" applyBorder="1" applyAlignment="1">
      <alignment horizontal="right" vertical="top" shrinkToFit="1"/>
    </xf>
    <xf numFmtId="4" fontId="9" fillId="4" borderId="21" xfId="1" applyNumberFormat="1" applyFont="1" applyFill="1" applyBorder="1" applyAlignment="1">
      <alignment horizontal="right" vertical="top" shrinkToFit="1"/>
    </xf>
    <xf numFmtId="4" fontId="9" fillId="4" borderId="22" xfId="1" applyNumberFormat="1" applyFont="1" applyFill="1" applyBorder="1" applyAlignment="1">
      <alignment horizontal="right" vertical="top" shrinkToFit="1"/>
    </xf>
    <xf numFmtId="0" fontId="8" fillId="0" borderId="23" xfId="1" applyFont="1" applyBorder="1" applyAlignment="1">
      <alignment horizontal="left" vertical="top" wrapText="1"/>
    </xf>
    <xf numFmtId="4" fontId="9" fillId="0" borderId="24" xfId="1" applyNumberFormat="1" applyFont="1" applyBorder="1" applyAlignment="1">
      <alignment horizontal="right" vertical="top" shrinkToFit="1"/>
    </xf>
    <xf numFmtId="4" fontId="9" fillId="0" borderId="25" xfId="1" applyNumberFormat="1" applyFont="1" applyBorder="1" applyAlignment="1">
      <alignment horizontal="right" vertical="top" shrinkToFit="1"/>
    </xf>
    <xf numFmtId="4" fontId="9" fillId="0" borderId="26" xfId="1" applyNumberFormat="1" applyFont="1" applyBorder="1" applyAlignment="1">
      <alignment horizontal="right" vertical="top" shrinkToFit="1"/>
    </xf>
    <xf numFmtId="0" fontId="8" fillId="0" borderId="1" xfId="1" applyFont="1" applyFill="1" applyBorder="1" applyAlignment="1">
      <alignment vertical="top" wrapText="1"/>
    </xf>
    <xf numFmtId="4" fontId="7" fillId="4" borderId="27" xfId="1" applyNumberFormat="1" applyFont="1" applyFill="1" applyBorder="1" applyAlignment="1">
      <alignment horizontal="right" vertical="top" shrinkToFit="1"/>
    </xf>
    <xf numFmtId="4" fontId="7" fillId="4" borderId="28" xfId="1" applyNumberFormat="1" applyFont="1" applyFill="1" applyBorder="1" applyAlignment="1">
      <alignment horizontal="right" vertical="top" shrinkToFit="1"/>
    </xf>
    <xf numFmtId="4" fontId="7" fillId="4" borderId="29" xfId="1" applyNumberFormat="1" applyFont="1" applyFill="1" applyBorder="1" applyAlignment="1">
      <alignment horizontal="right" vertical="top" shrinkToFit="1"/>
    </xf>
    <xf numFmtId="0" fontId="10" fillId="0" borderId="30" xfId="1" applyFont="1" applyBorder="1" applyAlignment="1">
      <alignment horizontal="right" vertical="top" wrapText="1"/>
    </xf>
    <xf numFmtId="4" fontId="7" fillId="4" borderId="31" xfId="1" applyNumberFormat="1" applyFont="1" applyFill="1" applyBorder="1" applyAlignment="1">
      <alignment horizontal="right" vertical="top" shrinkToFit="1"/>
    </xf>
    <xf numFmtId="4" fontId="7" fillId="4" borderId="32" xfId="1" applyNumberFormat="1" applyFont="1" applyFill="1" applyBorder="1" applyAlignment="1">
      <alignment horizontal="right" vertical="top" shrinkToFit="1"/>
    </xf>
    <xf numFmtId="4" fontId="7" fillId="4" borderId="33" xfId="1" applyNumberFormat="1" applyFont="1" applyFill="1" applyBorder="1" applyAlignment="1">
      <alignment horizontal="right" vertical="top" shrinkToFit="1"/>
    </xf>
    <xf numFmtId="0" fontId="11" fillId="0" borderId="5" xfId="1" applyFont="1" applyBorder="1" applyAlignment="1">
      <alignment horizontal="left" vertical="top" wrapText="1"/>
    </xf>
    <xf numFmtId="4" fontId="9" fillId="0" borderId="29" xfId="1" applyNumberFormat="1" applyFont="1" applyFill="1" applyBorder="1" applyAlignment="1">
      <alignment horizontal="right" vertical="top" shrinkToFit="1"/>
    </xf>
    <xf numFmtId="4" fontId="9" fillId="0" borderId="28" xfId="1" applyNumberFormat="1" applyFont="1" applyFill="1" applyBorder="1" applyAlignment="1">
      <alignment horizontal="right" vertical="top" shrinkToFit="1"/>
    </xf>
    <xf numFmtId="0" fontId="4" fillId="0" borderId="34" xfId="1" applyFont="1" applyBorder="1" applyAlignment="1">
      <alignment horizontal="right" vertical="top" wrapText="1"/>
    </xf>
    <xf numFmtId="4" fontId="9" fillId="0" borderId="16" xfId="1" applyNumberFormat="1" applyFont="1" applyFill="1" applyBorder="1" applyAlignment="1">
      <alignment horizontal="right" vertical="top" shrinkToFit="1"/>
    </xf>
    <xf numFmtId="4" fontId="9" fillId="0" borderId="18" xfId="1" applyNumberFormat="1" applyFont="1" applyFill="1" applyBorder="1" applyAlignment="1">
      <alignment horizontal="right" vertical="top" shrinkToFit="1"/>
    </xf>
    <xf numFmtId="0" fontId="12" fillId="0" borderId="23" xfId="1" applyFont="1" applyBorder="1" applyAlignment="1">
      <alignment horizontal="left" vertical="top" wrapText="1"/>
    </xf>
    <xf numFmtId="4" fontId="13" fillId="0" borderId="35" xfId="1" applyNumberFormat="1" applyFont="1" applyFill="1" applyBorder="1" applyAlignment="1">
      <alignment horizontal="right" vertical="top" shrinkToFit="1"/>
    </xf>
    <xf numFmtId="4" fontId="13" fillId="0" borderId="7" xfId="1" applyNumberFormat="1" applyFont="1" applyFill="1" applyBorder="1" applyAlignment="1">
      <alignment horizontal="right" vertical="top" shrinkToFit="1"/>
    </xf>
    <xf numFmtId="4" fontId="13" fillId="0" borderId="8" xfId="1" applyNumberFormat="1" applyFont="1" applyFill="1" applyBorder="1" applyAlignment="1">
      <alignment horizontal="right" vertical="top" shrinkToFit="1"/>
    </xf>
    <xf numFmtId="0" fontId="12" fillId="0" borderId="19" xfId="1" applyFont="1" applyFill="1" applyBorder="1" applyAlignment="1">
      <alignment horizontal="left" vertical="top" wrapText="1"/>
    </xf>
    <xf numFmtId="0" fontId="11" fillId="0" borderId="23" xfId="1" applyFont="1" applyBorder="1" applyAlignment="1">
      <alignment horizontal="left" vertical="top" wrapText="1"/>
    </xf>
    <xf numFmtId="4" fontId="9" fillId="0" borderId="9" xfId="1" applyNumberFormat="1" applyFont="1" applyBorder="1" applyAlignment="1">
      <alignment horizontal="right" vertical="top" shrinkToFit="1"/>
    </xf>
    <xf numFmtId="4" fontId="9" fillId="0" borderId="10" xfId="1" applyNumberFormat="1" applyFont="1" applyBorder="1" applyAlignment="1">
      <alignment horizontal="right" vertical="top" shrinkToFit="1"/>
    </xf>
    <xf numFmtId="4" fontId="9" fillId="0" borderId="11" xfId="1" applyNumberFormat="1" applyFont="1" applyBorder="1" applyAlignment="1">
      <alignment horizontal="right" vertical="top" shrinkToFit="1"/>
    </xf>
    <xf numFmtId="0" fontId="11" fillId="0" borderId="34" xfId="1" applyFont="1" applyBorder="1" applyAlignment="1">
      <alignment horizontal="right" vertical="top" wrapText="1"/>
    </xf>
    <xf numFmtId="4" fontId="9" fillId="0" borderId="16" xfId="1" applyNumberFormat="1" applyFont="1" applyBorder="1" applyAlignment="1">
      <alignment horizontal="right" vertical="top" shrinkToFit="1"/>
    </xf>
    <xf numFmtId="4" fontId="9" fillId="0" borderId="17" xfId="1" applyNumberFormat="1" applyFont="1" applyBorder="1" applyAlignment="1">
      <alignment horizontal="right" vertical="top" shrinkToFit="1"/>
    </xf>
    <xf numFmtId="4" fontId="9" fillId="0" borderId="18" xfId="1" applyNumberFormat="1" applyFont="1" applyBorder="1" applyAlignment="1">
      <alignment horizontal="right" vertical="top" shrinkToFit="1"/>
    </xf>
    <xf numFmtId="4" fontId="1" fillId="0" borderId="0" xfId="1" applyNumberFormat="1"/>
    <xf numFmtId="0" fontId="14" fillId="0" borderId="5" xfId="1" applyFont="1" applyBorder="1" applyAlignment="1">
      <alignment horizontal="left" vertical="top" wrapText="1"/>
    </xf>
    <xf numFmtId="4" fontId="9" fillId="0" borderId="9" xfId="1" applyNumberFormat="1" applyFont="1" applyBorder="1" applyAlignment="1">
      <alignment horizontal="right" vertical="top" shrinkToFit="1"/>
    </xf>
    <xf numFmtId="4" fontId="9" fillId="0" borderId="10" xfId="1" applyNumberFormat="1" applyFont="1" applyBorder="1" applyAlignment="1">
      <alignment horizontal="right" vertical="top" shrinkToFit="1"/>
    </xf>
    <xf numFmtId="4" fontId="15" fillId="0" borderId="36" xfId="1" applyNumberFormat="1" applyFont="1" applyBorder="1" applyAlignment="1">
      <alignment horizontal="right" vertical="top" shrinkToFit="1"/>
    </xf>
    <xf numFmtId="4" fontId="9" fillId="0" borderId="20" xfId="1" applyNumberFormat="1" applyFont="1" applyBorder="1" applyAlignment="1">
      <alignment horizontal="right" vertical="top" shrinkToFit="1"/>
    </xf>
    <xf numFmtId="4" fontId="9" fillId="0" borderId="21" xfId="1" applyNumberFormat="1" applyFont="1" applyBorder="1" applyAlignment="1">
      <alignment horizontal="right" vertical="top" shrinkToFit="1"/>
    </xf>
    <xf numFmtId="4" fontId="9" fillId="0" borderId="16" xfId="1" applyNumberFormat="1" applyFont="1" applyBorder="1" applyAlignment="1">
      <alignment horizontal="right" vertical="top" shrinkToFit="1"/>
    </xf>
    <xf numFmtId="4" fontId="9" fillId="0" borderId="17" xfId="1" applyNumberFormat="1" applyFont="1" applyBorder="1" applyAlignment="1">
      <alignment horizontal="right" vertical="top" shrinkToFit="1"/>
    </xf>
    <xf numFmtId="4" fontId="15" fillId="0" borderId="37" xfId="1" applyNumberFormat="1" applyFont="1" applyBorder="1" applyAlignment="1">
      <alignment horizontal="right" vertical="top" shrinkToFit="1"/>
    </xf>
    <xf numFmtId="0" fontId="11" fillId="4" borderId="19" xfId="1" applyFont="1" applyFill="1" applyBorder="1" applyAlignment="1">
      <alignment horizontal="left" vertical="top" wrapText="1"/>
    </xf>
    <xf numFmtId="4" fontId="9" fillId="0" borderId="16" xfId="1" applyNumberFormat="1" applyFont="1" applyFill="1" applyBorder="1" applyAlignment="1">
      <alignment horizontal="right" vertical="top" shrinkToFit="1"/>
    </xf>
    <xf numFmtId="4" fontId="9" fillId="0" borderId="17" xfId="1" applyNumberFormat="1" applyFont="1" applyFill="1" applyBorder="1" applyAlignment="1">
      <alignment horizontal="right" vertical="top" shrinkToFit="1"/>
    </xf>
    <xf numFmtId="4" fontId="9" fillId="0" borderId="18" xfId="1" applyNumberFormat="1" applyFont="1" applyFill="1" applyBorder="1" applyAlignment="1">
      <alignment horizontal="right" vertical="top" shrinkToFit="1"/>
    </xf>
    <xf numFmtId="0" fontId="8" fillId="0" borderId="23" xfId="1" applyFont="1" applyFill="1" applyBorder="1" applyAlignment="1">
      <alignment vertical="top" wrapText="1"/>
    </xf>
    <xf numFmtId="4" fontId="9" fillId="4" borderId="9" xfId="1" applyNumberFormat="1" applyFont="1" applyFill="1" applyBorder="1" applyAlignment="1">
      <alignment horizontal="right" vertical="top" shrinkToFit="1"/>
    </xf>
    <xf numFmtId="4" fontId="9" fillId="4" borderId="10" xfId="1" applyNumberFormat="1" applyFont="1" applyFill="1" applyBorder="1" applyAlignment="1">
      <alignment horizontal="right" vertical="top" shrinkToFit="1"/>
    </xf>
    <xf numFmtId="4" fontId="9" fillId="4" borderId="11" xfId="1" applyNumberFormat="1" applyFont="1" applyFill="1" applyBorder="1" applyAlignment="1">
      <alignment horizontal="right" vertical="top" shrinkToFit="1"/>
    </xf>
    <xf numFmtId="0" fontId="10" fillId="0" borderId="34" xfId="1" applyFont="1" applyBorder="1" applyAlignment="1">
      <alignment horizontal="right" vertical="top" wrapText="1"/>
    </xf>
    <xf numFmtId="4" fontId="9" fillId="4" borderId="16" xfId="1" applyNumberFormat="1" applyFont="1" applyFill="1" applyBorder="1" applyAlignment="1">
      <alignment horizontal="right" vertical="top" shrinkToFit="1"/>
    </xf>
    <xf numFmtId="4" fontId="9" fillId="4" borderId="17" xfId="1" applyNumberFormat="1" applyFont="1" applyFill="1" applyBorder="1" applyAlignment="1">
      <alignment horizontal="right" vertical="top" shrinkToFit="1"/>
    </xf>
    <xf numFmtId="4" fontId="9" fillId="4" borderId="18" xfId="1" applyNumberFormat="1" applyFont="1" applyFill="1" applyBorder="1" applyAlignment="1">
      <alignment horizontal="right" vertical="top" shrinkToFit="1"/>
    </xf>
    <xf numFmtId="4" fontId="9" fillId="4" borderId="35" xfId="1" applyNumberFormat="1" applyFont="1" applyFill="1" applyBorder="1" applyAlignment="1">
      <alignment vertical="top" shrinkToFit="1"/>
    </xf>
    <xf numFmtId="4" fontId="9" fillId="4" borderId="38" xfId="1" applyNumberFormat="1" applyFont="1" applyFill="1" applyBorder="1" applyAlignment="1">
      <alignment vertical="top" shrinkToFit="1"/>
    </xf>
    <xf numFmtId="4" fontId="15" fillId="4" borderId="8" xfId="1" applyNumberFormat="1" applyFont="1" applyFill="1" applyBorder="1" applyAlignment="1">
      <alignment horizontal="right" vertical="top" shrinkToFit="1"/>
    </xf>
    <xf numFmtId="4" fontId="9" fillId="4" borderId="39" xfId="1" applyNumberFormat="1" applyFont="1" applyFill="1" applyBorder="1" applyAlignment="1">
      <alignment vertical="top" shrinkToFit="1"/>
    </xf>
    <xf numFmtId="4" fontId="9" fillId="4" borderId="40" xfId="1" applyNumberFormat="1" applyFont="1" applyFill="1" applyBorder="1" applyAlignment="1">
      <alignment vertical="top" shrinkToFit="1"/>
    </xf>
    <xf numFmtId="0" fontId="11" fillId="0" borderId="19" xfId="1" applyFont="1" applyFill="1" applyBorder="1" applyAlignment="1">
      <alignment horizontal="left" vertical="top" wrapText="1"/>
    </xf>
    <xf numFmtId="4" fontId="9" fillId="0" borderId="6" xfId="1" applyNumberFormat="1" applyFont="1" applyFill="1" applyBorder="1" applyAlignment="1">
      <alignment horizontal="right" vertical="top" shrinkToFit="1"/>
    </xf>
    <xf numFmtId="4" fontId="9" fillId="0" borderId="7" xfId="1" applyNumberFormat="1" applyFont="1" applyFill="1" applyBorder="1" applyAlignment="1">
      <alignment horizontal="right" vertical="top" shrinkToFit="1"/>
    </xf>
    <xf numFmtId="4" fontId="9" fillId="0" borderId="8" xfId="1" applyNumberFormat="1" applyFont="1" applyFill="1" applyBorder="1" applyAlignment="1">
      <alignment horizontal="right" vertical="top" shrinkToFit="1"/>
    </xf>
    <xf numFmtId="4" fontId="9" fillId="0" borderId="9" xfId="1" applyNumberFormat="1" applyFont="1" applyFill="1" applyBorder="1" applyAlignment="1">
      <alignment horizontal="right" vertical="top" shrinkToFit="1"/>
    </xf>
    <xf numFmtId="4" fontId="9" fillId="0" borderId="10" xfId="1" applyNumberFormat="1" applyFont="1" applyFill="1" applyBorder="1" applyAlignment="1">
      <alignment horizontal="right" vertical="top" shrinkToFit="1"/>
    </xf>
    <xf numFmtId="4" fontId="9" fillId="0" borderId="11" xfId="1" applyNumberFormat="1" applyFont="1" applyFill="1" applyBorder="1" applyAlignment="1">
      <alignment horizontal="right" vertical="top" shrinkToFit="1"/>
    </xf>
    <xf numFmtId="0" fontId="8" fillId="0" borderId="34" xfId="1" applyFont="1" applyFill="1" applyBorder="1" applyAlignment="1">
      <alignment horizontal="right" vertical="top" wrapText="1"/>
    </xf>
    <xf numFmtId="4" fontId="9" fillId="0" borderId="17" xfId="1" applyNumberFormat="1" applyFont="1" applyFill="1" applyBorder="1" applyAlignment="1">
      <alignment horizontal="right" vertical="top" shrinkToFit="1"/>
    </xf>
    <xf numFmtId="0" fontId="12" fillId="5" borderId="5" xfId="1" applyFont="1" applyFill="1" applyBorder="1" applyAlignment="1">
      <alignment vertical="top" wrapText="1"/>
    </xf>
    <xf numFmtId="4" fontId="9" fillId="0" borderId="35" xfId="1" applyNumberFormat="1" applyFont="1" applyFill="1" applyBorder="1" applyAlignment="1">
      <alignment vertical="top" shrinkToFit="1"/>
    </xf>
    <xf numFmtId="4" fontId="9" fillId="0" borderId="38" xfId="1" applyNumberFormat="1" applyFont="1" applyFill="1" applyBorder="1" applyAlignment="1">
      <alignment vertical="top" shrinkToFit="1"/>
    </xf>
    <xf numFmtId="4" fontId="15" fillId="0" borderId="8" xfId="1" applyNumberFormat="1" applyFont="1" applyFill="1" applyBorder="1" applyAlignment="1">
      <alignment horizontal="right" vertical="top" shrinkToFit="1"/>
    </xf>
    <xf numFmtId="0" fontId="12" fillId="5" borderId="23" xfId="1" applyFont="1" applyFill="1" applyBorder="1" applyAlignment="1">
      <alignment vertical="top" wrapText="1"/>
    </xf>
    <xf numFmtId="4" fontId="9" fillId="0" borderId="39" xfId="1" applyNumberFormat="1" applyFont="1" applyFill="1" applyBorder="1" applyAlignment="1">
      <alignment vertical="top" shrinkToFit="1"/>
    </xf>
    <xf numFmtId="4" fontId="9" fillId="0" borderId="40" xfId="1" applyNumberFormat="1" applyFont="1" applyFill="1" applyBorder="1" applyAlignment="1">
      <alignment vertical="top" shrinkToFit="1"/>
    </xf>
    <xf numFmtId="0" fontId="11" fillId="0" borderId="23" xfId="1" applyFont="1" applyBorder="1" applyAlignment="1">
      <alignment vertical="top" wrapText="1"/>
    </xf>
    <xf numFmtId="4" fontId="9" fillId="0" borderId="35" xfId="1" applyNumberFormat="1" applyFont="1" applyBorder="1" applyAlignment="1">
      <alignment vertical="top" shrinkToFit="1"/>
    </xf>
    <xf numFmtId="4" fontId="9" fillId="0" borderId="38" xfId="1" applyNumberFormat="1" applyFont="1" applyBorder="1" applyAlignment="1">
      <alignment vertical="top" shrinkToFit="1"/>
    </xf>
    <xf numFmtId="4" fontId="9" fillId="0" borderId="36" xfId="1" applyNumberFormat="1" applyFont="1" applyBorder="1" applyAlignment="1">
      <alignment horizontal="right" vertical="top" shrinkToFit="1"/>
    </xf>
    <xf numFmtId="4" fontId="9" fillId="0" borderId="39" xfId="1" applyNumberFormat="1" applyFont="1" applyBorder="1" applyAlignment="1">
      <alignment vertical="top" shrinkToFit="1"/>
    </xf>
    <xf numFmtId="4" fontId="9" fillId="0" borderId="40" xfId="1" applyNumberFormat="1" applyFont="1" applyBorder="1" applyAlignment="1">
      <alignment vertical="top" shrinkToFit="1"/>
    </xf>
    <xf numFmtId="0" fontId="14" fillId="0" borderId="8" xfId="1" applyFont="1" applyBorder="1" applyAlignment="1">
      <alignment horizontal="left" vertical="top" wrapText="1"/>
    </xf>
    <xf numFmtId="4" fontId="9" fillId="4" borderId="8" xfId="1" applyNumberFormat="1" applyFont="1" applyFill="1" applyBorder="1" applyAlignment="1">
      <alignment horizontal="right" vertical="top" shrinkToFit="1"/>
    </xf>
    <xf numFmtId="0" fontId="11" fillId="0" borderId="1" xfId="1" applyFont="1" applyFill="1" applyBorder="1" applyAlignment="1">
      <alignment horizontal="left" vertical="top" wrapText="1"/>
    </xf>
    <xf numFmtId="4" fontId="7" fillId="0" borderId="41" xfId="1" applyNumberFormat="1" applyFont="1" applyFill="1" applyBorder="1" applyAlignment="1">
      <alignment horizontal="right" vertical="center" shrinkToFit="1"/>
    </xf>
    <xf numFmtId="4" fontId="7" fillId="0" borderId="42" xfId="1" applyNumberFormat="1" applyFont="1" applyFill="1" applyBorder="1" applyAlignment="1">
      <alignment horizontal="right" vertical="center" shrinkToFit="1"/>
    </xf>
    <xf numFmtId="4" fontId="7" fillId="0" borderId="28" xfId="1" applyNumberFormat="1" applyFont="1" applyFill="1" applyBorder="1" applyAlignment="1">
      <alignment horizontal="right" vertical="center" shrinkToFit="1"/>
    </xf>
    <xf numFmtId="0" fontId="11" fillId="0" borderId="30" xfId="1" applyFont="1" applyBorder="1" applyAlignment="1">
      <alignment horizontal="right" vertical="top" wrapText="1"/>
    </xf>
    <xf numFmtId="4" fontId="7" fillId="0" borderId="43" xfId="1" applyNumberFormat="1" applyFont="1" applyFill="1" applyBorder="1" applyAlignment="1">
      <alignment horizontal="right" vertical="center" shrinkToFit="1"/>
    </xf>
    <xf numFmtId="4" fontId="7" fillId="0" borderId="44" xfId="1" applyNumberFormat="1" applyFont="1" applyFill="1" applyBorder="1" applyAlignment="1">
      <alignment horizontal="right" vertical="center" shrinkToFit="1"/>
    </xf>
    <xf numFmtId="4" fontId="7" fillId="0" borderId="32" xfId="1" applyNumberFormat="1" applyFont="1" applyFill="1" applyBorder="1" applyAlignment="1">
      <alignment horizontal="right" vertical="center" shrinkToFit="1"/>
    </xf>
    <xf numFmtId="0" fontId="12" fillId="0" borderId="34" xfId="1" applyFont="1" applyFill="1" applyBorder="1" applyAlignment="1">
      <alignment horizontal="left" vertical="top" wrapText="1"/>
    </xf>
    <xf numFmtId="4" fontId="16" fillId="0" borderId="45" xfId="1" applyNumberFormat="1" applyFont="1" applyFill="1" applyBorder="1" applyAlignment="1">
      <alignment vertical="top" wrapText="1"/>
    </xf>
    <xf numFmtId="4" fontId="16" fillId="0" borderId="46" xfId="1" applyNumberFormat="1" applyFont="1" applyFill="1" applyBorder="1" applyAlignment="1">
      <alignment vertical="top" wrapText="1"/>
    </xf>
    <xf numFmtId="4" fontId="13" fillId="0" borderId="18" xfId="1" applyNumberFormat="1" applyFont="1" applyFill="1" applyBorder="1" applyAlignment="1">
      <alignment horizontal="right" vertical="top" shrinkToFit="1"/>
    </xf>
    <xf numFmtId="0" fontId="12" fillId="0" borderId="5" xfId="1" applyFont="1" applyFill="1" applyBorder="1" applyAlignment="1">
      <alignment horizontal="left" vertical="top" wrapText="1"/>
    </xf>
    <xf numFmtId="4" fontId="13" fillId="0" borderId="22" xfId="1" applyNumberFormat="1" applyFont="1" applyFill="1" applyBorder="1" applyAlignment="1">
      <alignment horizontal="right" vertical="top" shrinkToFit="1"/>
    </xf>
    <xf numFmtId="0" fontId="13" fillId="0" borderId="23" xfId="1" applyFont="1" applyFill="1" applyBorder="1" applyAlignment="1">
      <alignment horizontal="left" vertical="top" wrapText="1"/>
    </xf>
    <xf numFmtId="4" fontId="13" fillId="0" borderId="11" xfId="1" applyNumberFormat="1" applyFont="1" applyFill="1" applyBorder="1" applyAlignment="1">
      <alignment horizontal="right" vertical="top" shrinkToFit="1"/>
    </xf>
    <xf numFmtId="0" fontId="4" fillId="0" borderId="12" xfId="1" applyFont="1" applyBorder="1" applyAlignment="1">
      <alignment horizontal="left" vertical="top" wrapText="1"/>
    </xf>
    <xf numFmtId="4" fontId="7" fillId="4" borderId="47" xfId="1" applyNumberFormat="1" applyFont="1" applyFill="1" applyBorder="1" applyAlignment="1">
      <alignment vertical="top"/>
    </xf>
    <xf numFmtId="4" fontId="7" fillId="4" borderId="48" xfId="1" applyNumberFormat="1" applyFont="1" applyFill="1" applyBorder="1" applyAlignment="1">
      <alignment vertical="top"/>
    </xf>
    <xf numFmtId="4" fontId="7" fillId="4" borderId="49" xfId="1" applyNumberFormat="1" applyFont="1" applyFill="1" applyBorder="1" applyAlignment="1">
      <alignment vertical="top"/>
    </xf>
    <xf numFmtId="0" fontId="8" fillId="6" borderId="27" xfId="1" applyFont="1" applyFill="1" applyBorder="1" applyAlignment="1">
      <alignment horizontal="center" vertical="top" wrapText="1"/>
    </xf>
    <xf numFmtId="0" fontId="8" fillId="6" borderId="50" xfId="1" applyFont="1" applyFill="1" applyBorder="1" applyAlignment="1">
      <alignment horizontal="center" vertical="top" wrapText="1"/>
    </xf>
    <xf numFmtId="0" fontId="8" fillId="6" borderId="51" xfId="1" applyFont="1" applyFill="1" applyBorder="1" applyAlignment="1">
      <alignment horizontal="center" vertical="top" wrapText="1"/>
    </xf>
    <xf numFmtId="0" fontId="12" fillId="0" borderId="2" xfId="1" applyFont="1" applyBorder="1" applyAlignment="1">
      <alignment vertical="top" wrapText="1"/>
    </xf>
    <xf numFmtId="4" fontId="16" fillId="5" borderId="3" xfId="1" applyNumberFormat="1" applyFont="1" applyFill="1" applyBorder="1" applyAlignment="1">
      <alignment vertical="top"/>
    </xf>
    <xf numFmtId="4" fontId="16" fillId="5" borderId="4" xfId="1" applyNumberFormat="1" applyFont="1" applyFill="1" applyBorder="1" applyAlignment="1">
      <alignment vertical="top"/>
    </xf>
    <xf numFmtId="0" fontId="12" fillId="0" borderId="6" xfId="1" applyFont="1" applyBorder="1" applyAlignment="1">
      <alignment vertical="top" wrapText="1"/>
    </xf>
    <xf numFmtId="4" fontId="16" fillId="5" borderId="7" xfId="1" applyNumberFormat="1" applyFont="1" applyFill="1" applyBorder="1" applyAlignment="1">
      <alignment vertical="top"/>
    </xf>
    <xf numFmtId="4" fontId="16" fillId="5" borderId="8" xfId="1" applyNumberFormat="1" applyFont="1" applyFill="1" applyBorder="1" applyAlignment="1">
      <alignment vertical="top"/>
    </xf>
    <xf numFmtId="0" fontId="12" fillId="0" borderId="24" xfId="1" applyFont="1" applyBorder="1" applyAlignment="1">
      <alignment vertical="top" wrapText="1"/>
    </xf>
    <xf numFmtId="4" fontId="16" fillId="5" borderId="25" xfId="1" applyNumberFormat="1" applyFont="1" applyFill="1" applyBorder="1" applyAlignment="1">
      <alignment vertical="top"/>
    </xf>
    <xf numFmtId="4" fontId="16" fillId="5" borderId="26" xfId="1" applyNumberFormat="1" applyFont="1" applyFill="1" applyBorder="1" applyAlignment="1">
      <alignment vertical="top"/>
    </xf>
    <xf numFmtId="0" fontId="17" fillId="0" borderId="0" xfId="1" applyFont="1" applyAlignment="1">
      <alignment horizontal="right"/>
    </xf>
    <xf numFmtId="0" fontId="5" fillId="7" borderId="30" xfId="1" applyFont="1" applyFill="1" applyBorder="1" applyAlignment="1">
      <alignment horizontal="center" vertical="top" wrapText="1"/>
    </xf>
    <xf numFmtId="4" fontId="16" fillId="7" borderId="52" xfId="1" applyNumberFormat="1" applyFont="1" applyFill="1" applyBorder="1" applyAlignment="1">
      <alignment vertical="top" wrapText="1"/>
    </xf>
    <xf numFmtId="4" fontId="16" fillId="7" borderId="53" xfId="1" applyNumberFormat="1" applyFont="1" applyFill="1" applyBorder="1" applyAlignment="1">
      <alignment vertical="top" wrapText="1"/>
    </xf>
    <xf numFmtId="0" fontId="18" fillId="0" borderId="0" xfId="1" applyFont="1"/>
    <xf numFmtId="0" fontId="8" fillId="0" borderId="30" xfId="1" applyFont="1" applyBorder="1" applyAlignment="1">
      <alignment horizontal="center" vertical="top" wrapText="1"/>
    </xf>
    <xf numFmtId="4" fontId="16" fillId="5" borderId="52" xfId="1" applyNumberFormat="1" applyFont="1" applyFill="1" applyBorder="1" applyAlignment="1">
      <alignment horizontal="center" vertical="top"/>
    </xf>
    <xf numFmtId="4" fontId="16" fillId="5" borderId="54" xfId="1" applyNumberFormat="1" applyFont="1" applyFill="1" applyBorder="1" applyAlignment="1">
      <alignment horizontal="center" vertical="top"/>
    </xf>
    <xf numFmtId="4" fontId="16" fillId="5" borderId="52" xfId="1" applyNumberFormat="1" applyFont="1" applyFill="1" applyBorder="1" applyAlignment="1">
      <alignment horizontal="center" vertical="top"/>
    </xf>
    <xf numFmtId="4" fontId="16" fillId="5" borderId="54" xfId="1" applyNumberFormat="1" applyFont="1" applyFill="1" applyBorder="1" applyAlignment="1">
      <alignment horizontal="center" vertical="top"/>
    </xf>
    <xf numFmtId="0" fontId="8" fillId="7" borderId="30" xfId="1" applyFont="1" applyFill="1" applyBorder="1" applyAlignment="1">
      <alignment horizontal="center" vertical="top" wrapText="1"/>
    </xf>
    <xf numFmtId="4" fontId="16" fillId="7" borderId="52" xfId="1" applyNumberFormat="1" applyFont="1" applyFill="1" applyBorder="1" applyAlignment="1">
      <alignment horizontal="center" vertical="top" wrapText="1"/>
    </xf>
    <xf numFmtId="4" fontId="16" fillId="7" borderId="54" xfId="1" applyNumberFormat="1" applyFont="1" applyFill="1" applyBorder="1" applyAlignment="1">
      <alignment horizontal="center" vertical="top" wrapText="1"/>
    </xf>
    <xf numFmtId="0" fontId="8" fillId="7" borderId="55" xfId="1" applyFont="1" applyFill="1" applyBorder="1" applyAlignment="1">
      <alignment horizontal="center" vertical="top" wrapText="1"/>
    </xf>
    <xf numFmtId="9" fontId="19" fillId="7" borderId="56" xfId="1" applyNumberFormat="1" applyFont="1" applyFill="1" applyBorder="1" applyAlignment="1">
      <alignment horizontal="center" vertical="top" wrapText="1"/>
    </xf>
    <xf numFmtId="9" fontId="19" fillId="7" borderId="57" xfId="1" applyNumberFormat="1" applyFont="1" applyFill="1" applyBorder="1" applyAlignment="1">
      <alignment horizontal="center" vertical="top" wrapText="1"/>
    </xf>
    <xf numFmtId="0" fontId="14" fillId="0" borderId="0" xfId="1" applyFont="1" applyAlignment="1">
      <alignment vertical="center"/>
    </xf>
    <xf numFmtId="4" fontId="3" fillId="0" borderId="0" xfId="1" applyNumberFormat="1" applyFont="1"/>
    <xf numFmtId="0" fontId="10" fillId="0" borderId="0" xfId="1" applyFont="1" applyFill="1" applyAlignment="1">
      <alignment vertical="center"/>
    </xf>
    <xf numFmtId="4" fontId="13" fillId="0" borderId="0" xfId="1" applyNumberFormat="1" applyFont="1" applyFill="1"/>
    <xf numFmtId="4" fontId="10" fillId="0" borderId="0" xfId="1" applyNumberFormat="1" applyFont="1" applyFill="1"/>
    <xf numFmtId="4" fontId="20" fillId="0" borderId="0" xfId="1" applyNumberFormat="1" applyFont="1" applyFill="1"/>
    <xf numFmtId="4" fontId="21" fillId="0" borderId="0" xfId="1" applyNumberFormat="1" applyFont="1" applyFill="1"/>
    <xf numFmtId="0" fontId="15" fillId="0" borderId="0" xfId="1" applyFont="1" applyFill="1" applyAlignment="1">
      <alignment vertical="center"/>
    </xf>
    <xf numFmtId="4" fontId="3" fillId="0" borderId="0" xfId="1" applyNumberFormat="1" applyFont="1" applyFill="1"/>
    <xf numFmtId="4" fontId="15" fillId="0" borderId="0" xfId="1" applyNumberFormat="1" applyFont="1" applyFill="1"/>
    <xf numFmtId="0" fontId="22" fillId="0" borderId="0" xfId="1" applyFont="1"/>
    <xf numFmtId="0" fontId="13" fillId="0" borderId="0" xfId="1" applyFont="1"/>
    <xf numFmtId="4" fontId="22" fillId="0" borderId="0" xfId="1" applyNumberFormat="1" applyFont="1"/>
    <xf numFmtId="0" fontId="12" fillId="0" borderId="7" xfId="1" applyFont="1" applyFill="1" applyBorder="1" applyAlignment="1">
      <alignment horizontal="left" vertical="justify" wrapText="1" readingOrder="1"/>
    </xf>
    <xf numFmtId="4" fontId="12" fillId="0" borderId="7" xfId="1" applyNumberFormat="1" applyFont="1" applyFill="1" applyBorder="1" applyAlignment="1">
      <alignment horizontal="right" vertical="center" readingOrder="1"/>
    </xf>
    <xf numFmtId="0" fontId="13" fillId="0" borderId="7" xfId="1" applyFont="1" applyBorder="1" applyAlignment="1">
      <alignment wrapText="1"/>
    </xf>
    <xf numFmtId="0" fontId="13" fillId="0" borderId="7" xfId="1" applyFont="1" applyBorder="1"/>
    <xf numFmtId="4" fontId="13" fillId="0" borderId="7" xfId="1" applyNumberFormat="1" applyFont="1" applyBorder="1"/>
    <xf numFmtId="0" fontId="22" fillId="0" borderId="0" xfId="1" applyFont="1" applyAlignment="1">
      <alignment vertical="center"/>
    </xf>
    <xf numFmtId="0" fontId="1" fillId="0" borderId="0" xfId="1" applyAlignment="1">
      <alignment vertical="center"/>
    </xf>
  </cellXfs>
  <cellStyles count="50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Плохой 2" xfId="44"/>
    <cellStyle name="Пояснение 2" xfId="45"/>
    <cellStyle name="Примечание 2" xfId="46"/>
    <cellStyle name="Связанная ячейка 2" xfId="47"/>
    <cellStyle name="Текст предупреждения 2" xfId="48"/>
    <cellStyle name="Хороший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73"/>
  <sheetViews>
    <sheetView tabSelected="1" workbookViewId="0">
      <selection activeCell="E14" sqref="E14:E15"/>
    </sheetView>
  </sheetViews>
  <sheetFormatPr defaultRowHeight="15" x14ac:dyDescent="0.25"/>
  <cols>
    <col min="1" max="1" width="9.140625" style="2"/>
    <col min="2" max="2" width="66.42578125" style="180" customWidth="1"/>
    <col min="3" max="5" width="20.5703125" style="2" customWidth="1"/>
    <col min="6" max="6" width="18.5703125" style="2" customWidth="1"/>
    <col min="7" max="16384" width="9.140625" style="2"/>
  </cols>
  <sheetData>
    <row r="1" spans="2:6" ht="19.5" x14ac:dyDescent="0.25">
      <c r="B1" s="1" t="s">
        <v>0</v>
      </c>
      <c r="C1" s="1"/>
      <c r="D1" s="1"/>
      <c r="E1" s="1"/>
    </row>
    <row r="2" spans="2:6" ht="45" customHeight="1" x14ac:dyDescent="0.25">
      <c r="B2" s="3" t="s">
        <v>1</v>
      </c>
      <c r="C2" s="3"/>
      <c r="D2" s="3"/>
      <c r="E2" s="3"/>
    </row>
    <row r="3" spans="2:6" ht="19.5" x14ac:dyDescent="0.25">
      <c r="B3" s="1" t="s">
        <v>2</v>
      </c>
      <c r="C3" s="1"/>
      <c r="D3" s="1"/>
      <c r="E3" s="1"/>
    </row>
    <row r="4" spans="2:6" ht="15.75" thickBot="1" x14ac:dyDescent="0.3">
      <c r="B4" s="4"/>
      <c r="C4" s="5"/>
      <c r="D4" s="5"/>
      <c r="E4" s="5"/>
    </row>
    <row r="5" spans="2:6" ht="15" customHeight="1" x14ac:dyDescent="0.25">
      <c r="B5" s="6" t="s">
        <v>3</v>
      </c>
      <c r="C5" s="7" t="s">
        <v>4</v>
      </c>
      <c r="D5" s="8"/>
      <c r="E5" s="9"/>
    </row>
    <row r="6" spans="2:6" ht="18.75" x14ac:dyDescent="0.3">
      <c r="B6" s="10"/>
      <c r="C6" s="11" t="s">
        <v>5</v>
      </c>
      <c r="D6" s="12"/>
      <c r="E6" s="13"/>
    </row>
    <row r="7" spans="2:6" ht="19.5" thickBot="1" x14ac:dyDescent="0.3">
      <c r="B7" s="10"/>
      <c r="C7" s="14" t="s">
        <v>6</v>
      </c>
      <c r="D7" s="15" t="s">
        <v>7</v>
      </c>
      <c r="E7" s="16" t="s">
        <v>8</v>
      </c>
    </row>
    <row r="8" spans="2:6" ht="19.5" thickBot="1" x14ac:dyDescent="0.3">
      <c r="B8" s="17" t="s">
        <v>9</v>
      </c>
      <c r="C8" s="18">
        <v>2902.6</v>
      </c>
      <c r="D8" s="19"/>
      <c r="E8" s="20"/>
    </row>
    <row r="9" spans="2:6" s="26" customFormat="1" ht="18.75" x14ac:dyDescent="0.25">
      <c r="B9" s="21" t="s">
        <v>10</v>
      </c>
      <c r="C9" s="22">
        <v>364407.3</v>
      </c>
      <c r="D9" s="23">
        <f>374761.39-6087.61</f>
        <v>368673.78</v>
      </c>
      <c r="E9" s="24">
        <v>364407.3</v>
      </c>
      <c r="F9" s="25"/>
    </row>
    <row r="10" spans="2:6" s="26" customFormat="1" ht="18.75" x14ac:dyDescent="0.25">
      <c r="B10" s="27" t="s">
        <v>11</v>
      </c>
      <c r="C10" s="28">
        <v>138843.32</v>
      </c>
      <c r="D10" s="29">
        <f>114126.6-14161.13</f>
        <v>99965.47</v>
      </c>
      <c r="E10" s="30">
        <f>56169.58+58259.16+5606.65</f>
        <v>120035.39</v>
      </c>
    </row>
    <row r="11" spans="2:6" ht="19.5" thickBot="1" x14ac:dyDescent="0.3">
      <c r="B11" s="31" t="s">
        <v>12</v>
      </c>
      <c r="C11" s="32">
        <v>118933.78</v>
      </c>
      <c r="D11" s="33">
        <f>94665.21-17577.93</f>
        <v>77087.28</v>
      </c>
      <c r="E11" s="34">
        <v>186449.65</v>
      </c>
    </row>
    <row r="12" spans="2:6" ht="15.75" x14ac:dyDescent="0.25">
      <c r="B12" s="35" t="s">
        <v>13</v>
      </c>
      <c r="C12" s="36">
        <f>C14+C18+C25+C26+C30+C31+C35+C36+C40</f>
        <v>566703.62399999995</v>
      </c>
      <c r="D12" s="37">
        <f>D14+D18+D25+D26+D30+D31+D35+D36+D40</f>
        <v>566703.62399999995</v>
      </c>
      <c r="E12" s="38">
        <f>E14+E18+E25+E26+E30+E31+E35+E36+E40</f>
        <v>547445.17000000004</v>
      </c>
    </row>
    <row r="13" spans="2:6" ht="15.75" customHeight="1" thickBot="1" x14ac:dyDescent="0.3">
      <c r="B13" s="39" t="s">
        <v>14</v>
      </c>
      <c r="C13" s="40"/>
      <c r="D13" s="41"/>
      <c r="E13" s="42"/>
    </row>
    <row r="14" spans="2:6" ht="18.75" customHeight="1" x14ac:dyDescent="0.25">
      <c r="B14" s="43" t="s">
        <v>15</v>
      </c>
      <c r="C14" s="44">
        <f>5.27*12*C8</f>
        <v>183560.42399999997</v>
      </c>
      <c r="D14" s="44">
        <v>183560.42399999997</v>
      </c>
      <c r="E14" s="45">
        <v>211984.14</v>
      </c>
    </row>
    <row r="15" spans="2:6" ht="18.75" customHeight="1" x14ac:dyDescent="0.25">
      <c r="B15" s="46" t="s">
        <v>14</v>
      </c>
      <c r="C15" s="47"/>
      <c r="D15" s="47"/>
      <c r="E15" s="48"/>
    </row>
    <row r="16" spans="2:6" ht="15.75" x14ac:dyDescent="0.25">
      <c r="B16" s="49" t="s">
        <v>16</v>
      </c>
      <c r="C16" s="50">
        <f>0.33*C14</f>
        <v>60574.93991999999</v>
      </c>
      <c r="D16" s="51">
        <f>0.33*D14</f>
        <v>60574.93991999999</v>
      </c>
      <c r="E16" s="52">
        <f>E14-E17</f>
        <v>98956.940000000017</v>
      </c>
    </row>
    <row r="17" spans="2:7" ht="15.75" x14ac:dyDescent="0.25">
      <c r="B17" s="53" t="s">
        <v>17</v>
      </c>
      <c r="C17" s="50">
        <f>0.67*C14</f>
        <v>122985.48407999998</v>
      </c>
      <c r="D17" s="51">
        <f>0.67*D14</f>
        <v>122985.48407999998</v>
      </c>
      <c r="E17" s="52">
        <v>113027.2</v>
      </c>
    </row>
    <row r="18" spans="2:7" ht="18.75" customHeight="1" x14ac:dyDescent="0.25">
      <c r="B18" s="54" t="s">
        <v>18</v>
      </c>
      <c r="C18" s="55">
        <f>2.3*12*C8</f>
        <v>80111.759999999995</v>
      </c>
      <c r="D18" s="56">
        <v>80111.759999999995</v>
      </c>
      <c r="E18" s="57">
        <f>E20+E21+E22+E23+E24</f>
        <v>63344.72</v>
      </c>
    </row>
    <row r="19" spans="2:7" ht="18.75" customHeight="1" x14ac:dyDescent="0.25">
      <c r="B19" s="58" t="s">
        <v>14</v>
      </c>
      <c r="C19" s="59"/>
      <c r="D19" s="60"/>
      <c r="E19" s="61"/>
      <c r="G19" s="62"/>
    </row>
    <row r="20" spans="2:7" ht="18.75" x14ac:dyDescent="0.25">
      <c r="B20" s="63" t="s">
        <v>19</v>
      </c>
      <c r="C20" s="64"/>
      <c r="D20" s="65"/>
      <c r="E20" s="66">
        <v>46175.81</v>
      </c>
    </row>
    <row r="21" spans="2:7" ht="18.75" x14ac:dyDescent="0.25">
      <c r="B21" s="63" t="s">
        <v>20</v>
      </c>
      <c r="C21" s="67"/>
      <c r="D21" s="68"/>
      <c r="E21" s="66">
        <v>448.01</v>
      </c>
    </row>
    <row r="22" spans="2:7" ht="18.75" x14ac:dyDescent="0.25">
      <c r="B22" s="63" t="s">
        <v>21</v>
      </c>
      <c r="C22" s="67"/>
      <c r="D22" s="68"/>
      <c r="E22" s="66">
        <v>138.19</v>
      </c>
    </row>
    <row r="23" spans="2:7" ht="18.75" x14ac:dyDescent="0.25">
      <c r="B23" s="63" t="s">
        <v>22</v>
      </c>
      <c r="C23" s="67"/>
      <c r="D23" s="68"/>
      <c r="E23" s="66">
        <v>1050</v>
      </c>
    </row>
    <row r="24" spans="2:7" ht="18.75" x14ac:dyDescent="0.25">
      <c r="B24" s="63" t="s">
        <v>23</v>
      </c>
      <c r="C24" s="69"/>
      <c r="D24" s="70"/>
      <c r="E24" s="71">
        <f>83.04+15449.67</f>
        <v>15532.710000000001</v>
      </c>
    </row>
    <row r="25" spans="2:7" ht="18.75" x14ac:dyDescent="0.25">
      <c r="B25" s="72" t="s">
        <v>24</v>
      </c>
      <c r="C25" s="73">
        <f>1.13*12*C8</f>
        <v>39359.255999999994</v>
      </c>
      <c r="D25" s="74">
        <v>39359.255999999994</v>
      </c>
      <c r="E25" s="75">
        <v>39359.26</v>
      </c>
    </row>
    <row r="26" spans="2:7" ht="15.75" x14ac:dyDescent="0.25">
      <c r="B26" s="76" t="s">
        <v>25</v>
      </c>
      <c r="C26" s="77">
        <f>2.06*12*C8</f>
        <v>71752.271999999997</v>
      </c>
      <c r="D26" s="78">
        <v>71752.271999999997</v>
      </c>
      <c r="E26" s="79">
        <f>E28+E29</f>
        <v>68100</v>
      </c>
    </row>
    <row r="27" spans="2:7" ht="18.75" customHeight="1" x14ac:dyDescent="0.25">
      <c r="B27" s="80" t="s">
        <v>14</v>
      </c>
      <c r="C27" s="81"/>
      <c r="D27" s="82"/>
      <c r="E27" s="83"/>
    </row>
    <row r="28" spans="2:7" ht="18.75" x14ac:dyDescent="0.25">
      <c r="B28" s="53" t="s">
        <v>26</v>
      </c>
      <c r="C28" s="84"/>
      <c r="D28" s="85"/>
      <c r="E28" s="86">
        <v>63600</v>
      </c>
    </row>
    <row r="29" spans="2:7" ht="18.75" x14ac:dyDescent="0.25">
      <c r="B29" s="53" t="s">
        <v>27</v>
      </c>
      <c r="C29" s="87"/>
      <c r="D29" s="88"/>
      <c r="E29" s="86">
        <v>4500</v>
      </c>
    </row>
    <row r="30" spans="2:7" ht="18.75" x14ac:dyDescent="0.25">
      <c r="B30" s="89" t="s">
        <v>28</v>
      </c>
      <c r="C30" s="90">
        <f>0.34*C8*12</f>
        <v>11842.608</v>
      </c>
      <c r="D30" s="91">
        <v>11842.608</v>
      </c>
      <c r="E30" s="92">
        <v>11842.61</v>
      </c>
    </row>
    <row r="31" spans="2:7" ht="31.5" x14ac:dyDescent="0.25">
      <c r="B31" s="76" t="s">
        <v>29</v>
      </c>
      <c r="C31" s="93">
        <f>0.43*12*C8</f>
        <v>14977.415999999999</v>
      </c>
      <c r="D31" s="94">
        <v>14977.415999999999</v>
      </c>
      <c r="E31" s="95">
        <f>E33+E34</f>
        <v>15136.32</v>
      </c>
    </row>
    <row r="32" spans="2:7" ht="18.75" customHeight="1" x14ac:dyDescent="0.25">
      <c r="B32" s="96" t="s">
        <v>14</v>
      </c>
      <c r="C32" s="47"/>
      <c r="D32" s="97"/>
      <c r="E32" s="48"/>
    </row>
    <row r="33" spans="2:5" ht="18.75" customHeight="1" x14ac:dyDescent="0.25">
      <c r="B33" s="98" t="s">
        <v>30</v>
      </c>
      <c r="C33" s="99"/>
      <c r="D33" s="100"/>
      <c r="E33" s="101">
        <v>13524.96</v>
      </c>
    </row>
    <row r="34" spans="2:5" ht="18.75" x14ac:dyDescent="0.25">
      <c r="B34" s="102" t="s">
        <v>31</v>
      </c>
      <c r="C34" s="103"/>
      <c r="D34" s="104"/>
      <c r="E34" s="101">
        <v>1611.36</v>
      </c>
    </row>
    <row r="35" spans="2:5" ht="18.75" x14ac:dyDescent="0.25">
      <c r="B35" s="89" t="s">
        <v>32</v>
      </c>
      <c r="C35" s="90">
        <f>1.13*12*C8</f>
        <v>39359.255999999994</v>
      </c>
      <c r="D35" s="91">
        <v>39359.255999999994</v>
      </c>
      <c r="E35" s="92">
        <v>49555.19</v>
      </c>
    </row>
    <row r="36" spans="2:5" ht="19.5" customHeight="1" x14ac:dyDescent="0.25">
      <c r="B36" s="105" t="s">
        <v>33</v>
      </c>
      <c r="C36" s="55">
        <f>1.96*12*C8</f>
        <v>68269.152000000002</v>
      </c>
      <c r="D36" s="56">
        <v>68269.152000000002</v>
      </c>
      <c r="E36" s="57">
        <v>68269.149999999994</v>
      </c>
    </row>
    <row r="37" spans="2:5" ht="18.75" customHeight="1" x14ac:dyDescent="0.25">
      <c r="B37" s="58" t="s">
        <v>14</v>
      </c>
      <c r="C37" s="59"/>
      <c r="D37" s="60"/>
      <c r="E37" s="61"/>
    </row>
    <row r="38" spans="2:5" ht="18.75" x14ac:dyDescent="0.25">
      <c r="B38" s="63" t="s">
        <v>19</v>
      </c>
      <c r="C38" s="106"/>
      <c r="D38" s="107"/>
      <c r="E38" s="108">
        <f>0.747*E36</f>
        <v>50997.055049999995</v>
      </c>
    </row>
    <row r="39" spans="2:5" ht="18.75" x14ac:dyDescent="0.25">
      <c r="B39" s="63" t="s">
        <v>23</v>
      </c>
      <c r="C39" s="109"/>
      <c r="D39" s="110"/>
      <c r="E39" s="108">
        <f>0.253*E36</f>
        <v>17272.094949999999</v>
      </c>
    </row>
    <row r="40" spans="2:5" ht="19.5" customHeight="1" x14ac:dyDescent="0.25">
      <c r="B40" s="105" t="s">
        <v>34</v>
      </c>
      <c r="C40" s="77">
        <f>1.65*12*C8</f>
        <v>57471.479999999989</v>
      </c>
      <c r="D40" s="78">
        <v>57471.479999999989</v>
      </c>
      <c r="E40" s="79">
        <f>E42</f>
        <v>19853.78</v>
      </c>
    </row>
    <row r="41" spans="2:5" ht="18.75" customHeight="1" x14ac:dyDescent="0.25">
      <c r="B41" s="58" t="s">
        <v>14</v>
      </c>
      <c r="C41" s="81"/>
      <c r="D41" s="82"/>
      <c r="E41" s="83"/>
    </row>
    <row r="42" spans="2:5" ht="19.5" thickBot="1" x14ac:dyDescent="0.3">
      <c r="B42" s="111" t="s">
        <v>35</v>
      </c>
      <c r="C42" s="84"/>
      <c r="D42" s="85"/>
      <c r="E42" s="112">
        <v>19853.78</v>
      </c>
    </row>
    <row r="43" spans="2:5" ht="19.5" customHeight="1" x14ac:dyDescent="0.25">
      <c r="B43" s="113" t="s">
        <v>36</v>
      </c>
      <c r="C43" s="114">
        <f>1.65*C8*12</f>
        <v>57471.479999999996</v>
      </c>
      <c r="D43" s="115">
        <v>57471.48</v>
      </c>
      <c r="E43" s="116">
        <f>E45+E46+E47+E48+E49+E50+E51+E52+E53</f>
        <v>57743.38</v>
      </c>
    </row>
    <row r="44" spans="2:5" ht="18.75" customHeight="1" thickBot="1" x14ac:dyDescent="0.3">
      <c r="B44" s="117" t="s">
        <v>14</v>
      </c>
      <c r="C44" s="118"/>
      <c r="D44" s="119"/>
      <c r="E44" s="120"/>
    </row>
    <row r="45" spans="2:5" ht="47.25" x14ac:dyDescent="0.25">
      <c r="B45" s="121" t="s">
        <v>37</v>
      </c>
      <c r="C45" s="122"/>
      <c r="D45" s="123"/>
      <c r="E45" s="124">
        <v>1522.66</v>
      </c>
    </row>
    <row r="46" spans="2:5" ht="18.75" x14ac:dyDescent="0.25">
      <c r="B46" s="121" t="s">
        <v>38</v>
      </c>
      <c r="C46" s="122"/>
      <c r="D46" s="123"/>
      <c r="E46" s="124">
        <v>5264.25</v>
      </c>
    </row>
    <row r="47" spans="2:5" ht="18.75" x14ac:dyDescent="0.25">
      <c r="B47" s="121" t="s">
        <v>39</v>
      </c>
      <c r="C47" s="122"/>
      <c r="D47" s="123"/>
      <c r="E47" s="124">
        <v>1118.4100000000001</v>
      </c>
    </row>
    <row r="48" spans="2:5" ht="18.75" x14ac:dyDescent="0.25">
      <c r="B48" s="121" t="s">
        <v>40</v>
      </c>
      <c r="C48" s="122"/>
      <c r="D48" s="123"/>
      <c r="E48" s="124">
        <v>1585.68</v>
      </c>
    </row>
    <row r="49" spans="1:5" ht="18.75" x14ac:dyDescent="0.25">
      <c r="B49" s="121" t="s">
        <v>41</v>
      </c>
      <c r="C49" s="122"/>
      <c r="D49" s="123"/>
      <c r="E49" s="124">
        <v>2000</v>
      </c>
    </row>
    <row r="50" spans="1:5" ht="18.75" x14ac:dyDescent="0.25">
      <c r="B50" s="121" t="s">
        <v>42</v>
      </c>
      <c r="C50" s="122"/>
      <c r="D50" s="123"/>
      <c r="E50" s="124">
        <v>1405</v>
      </c>
    </row>
    <row r="51" spans="1:5" ht="18.75" x14ac:dyDescent="0.25">
      <c r="B51" s="53" t="s">
        <v>43</v>
      </c>
      <c r="C51" s="122"/>
      <c r="D51" s="123"/>
      <c r="E51" s="52">
        <v>2949.5</v>
      </c>
    </row>
    <row r="52" spans="1:5" ht="18.75" x14ac:dyDescent="0.25">
      <c r="B52" s="125" t="s">
        <v>44</v>
      </c>
      <c r="C52" s="122"/>
      <c r="D52" s="123"/>
      <c r="E52" s="126">
        <v>40257.629999999997</v>
      </c>
    </row>
    <row r="53" spans="1:5" ht="19.5" thickBot="1" x14ac:dyDescent="0.3">
      <c r="B53" s="127" t="s">
        <v>45</v>
      </c>
      <c r="C53" s="122"/>
      <c r="D53" s="123"/>
      <c r="E53" s="128">
        <v>1640.25</v>
      </c>
    </row>
    <row r="54" spans="1:5" ht="19.5" thickBot="1" x14ac:dyDescent="0.3">
      <c r="B54" s="129" t="s">
        <v>46</v>
      </c>
      <c r="C54" s="130">
        <v>8820</v>
      </c>
      <c r="D54" s="131">
        <f>8676.21-431.35</f>
        <v>8244.8599999999988</v>
      </c>
      <c r="E54" s="132">
        <v>8820</v>
      </c>
    </row>
    <row r="55" spans="1:5" ht="16.5" thickBot="1" x14ac:dyDescent="0.3">
      <c r="B55" s="133" t="s">
        <v>47</v>
      </c>
      <c r="C55" s="134"/>
      <c r="D55" s="134"/>
      <c r="E55" s="135"/>
    </row>
    <row r="56" spans="1:5" ht="18.75" x14ac:dyDescent="0.25">
      <c r="B56" s="136" t="s">
        <v>48</v>
      </c>
      <c r="C56" s="137">
        <v>8946</v>
      </c>
      <c r="D56" s="137">
        <v>5112</v>
      </c>
      <c r="E56" s="138">
        <v>6348.63</v>
      </c>
    </row>
    <row r="57" spans="1:5" ht="18.75" x14ac:dyDescent="0.25">
      <c r="B57" s="139" t="s">
        <v>45</v>
      </c>
      <c r="C57" s="140">
        <v>12663</v>
      </c>
      <c r="D57" s="140">
        <v>11457</v>
      </c>
      <c r="E57" s="141">
        <v>12663</v>
      </c>
    </row>
    <row r="58" spans="1:5" ht="19.5" thickBot="1" x14ac:dyDescent="0.3">
      <c r="B58" s="142" t="s">
        <v>49</v>
      </c>
      <c r="C58" s="143">
        <v>1086.54</v>
      </c>
      <c r="D58" s="143">
        <v>1086.54</v>
      </c>
      <c r="E58" s="144">
        <v>1086.54</v>
      </c>
    </row>
    <row r="59" spans="1:5" ht="19.5" thickBot="1" x14ac:dyDescent="0.35">
      <c r="A59" s="145"/>
      <c r="B59" s="146" t="s">
        <v>50</v>
      </c>
      <c r="C59" s="147">
        <f>C9+C10+C11+C12+C43+C54+C56+C57+C58</f>
        <v>1277875.044</v>
      </c>
      <c r="D59" s="148">
        <f>D9+D10+D11+D12+D43+D54+D56+D57+D58</f>
        <v>1195802.0340000002</v>
      </c>
      <c r="E59" s="148">
        <f>E9+E10+E11+E12+E43+E54+E56+E57+E58</f>
        <v>1304999.0599999998</v>
      </c>
    </row>
    <row r="60" spans="1:5" ht="20.25" customHeight="1" thickBot="1" x14ac:dyDescent="0.35">
      <c r="A60" s="149"/>
      <c r="B60" s="150" t="s">
        <v>51</v>
      </c>
      <c r="C60" s="151">
        <v>50293.51</v>
      </c>
      <c r="D60" s="151"/>
      <c r="E60" s="152"/>
    </row>
    <row r="61" spans="1:5" ht="20.25" customHeight="1" thickBot="1" x14ac:dyDescent="0.35">
      <c r="A61" s="149"/>
      <c r="B61" s="150" t="s">
        <v>52</v>
      </c>
      <c r="C61" s="153"/>
      <c r="D61" s="153">
        <v>97943.435999999754</v>
      </c>
      <c r="E61" s="154"/>
    </row>
    <row r="62" spans="1:5" ht="19.5" thickBot="1" x14ac:dyDescent="0.35">
      <c r="A62" s="149"/>
      <c r="B62" s="155" t="s">
        <v>53</v>
      </c>
      <c r="C62" s="156">
        <f>D59+C60+D61</f>
        <v>1344038.98</v>
      </c>
      <c r="D62" s="156"/>
      <c r="E62" s="157"/>
    </row>
    <row r="63" spans="1:5" ht="19.5" thickBot="1" x14ac:dyDescent="0.35">
      <c r="A63" s="149"/>
      <c r="B63" s="158" t="s">
        <v>54</v>
      </c>
      <c r="C63" s="159">
        <f>D59/C59</f>
        <v>0.93577383768048628</v>
      </c>
      <c r="D63" s="159"/>
      <c r="E63" s="160"/>
    </row>
    <row r="64" spans="1:5" ht="18.75" x14ac:dyDescent="0.3">
      <c r="A64" s="149"/>
      <c r="B64" s="161"/>
      <c r="C64" s="162"/>
      <c r="D64" s="162"/>
      <c r="E64" s="162"/>
    </row>
    <row r="65" spans="2:5" ht="15.75" x14ac:dyDescent="0.25">
      <c r="B65" s="163" t="s">
        <v>55</v>
      </c>
      <c r="C65" s="164"/>
      <c r="D65" s="164"/>
      <c r="E65" s="165">
        <v>39610.89</v>
      </c>
    </row>
    <row r="66" spans="2:5" ht="15.75" x14ac:dyDescent="0.25">
      <c r="B66" s="4" t="s">
        <v>56</v>
      </c>
      <c r="C66" s="166"/>
      <c r="D66" s="166"/>
      <c r="E66" s="167"/>
    </row>
    <row r="67" spans="2:5" ht="15.75" x14ac:dyDescent="0.25">
      <c r="B67" s="168"/>
      <c r="C67" s="169"/>
      <c r="D67" s="169"/>
      <c r="E67" s="170"/>
    </row>
    <row r="68" spans="2:5" ht="15.75" x14ac:dyDescent="0.25">
      <c r="B68" s="171" t="s">
        <v>57</v>
      </c>
      <c r="C68" s="172"/>
      <c r="D68" s="172"/>
      <c r="E68" s="173">
        <f>E69+E70</f>
        <v>14303.25</v>
      </c>
    </row>
    <row r="69" spans="2:5" ht="20.25" customHeight="1" x14ac:dyDescent="0.25">
      <c r="B69" s="174" t="s">
        <v>58</v>
      </c>
      <c r="C69" s="175">
        <v>12663</v>
      </c>
      <c r="D69" s="175">
        <v>11457</v>
      </c>
      <c r="E69" s="175">
        <v>12663</v>
      </c>
    </row>
    <row r="70" spans="2:5" ht="31.5" x14ac:dyDescent="0.25">
      <c r="B70" s="176" t="s">
        <v>59</v>
      </c>
      <c r="C70" s="177"/>
      <c r="D70" s="177"/>
      <c r="E70" s="178">
        <v>1640.25</v>
      </c>
    </row>
    <row r="71" spans="2:5" x14ac:dyDescent="0.25">
      <c r="B71" s="4"/>
      <c r="C71" s="5"/>
      <c r="D71" s="5"/>
      <c r="E71" s="5"/>
    </row>
    <row r="72" spans="2:5" x14ac:dyDescent="0.25">
      <c r="B72" s="4"/>
      <c r="C72" s="5"/>
      <c r="D72" s="5"/>
      <c r="E72" s="5"/>
    </row>
    <row r="73" spans="2:5" ht="15.75" x14ac:dyDescent="0.25">
      <c r="B73" s="179" t="s">
        <v>60</v>
      </c>
      <c r="C73" s="172"/>
      <c r="D73" s="172"/>
      <c r="E73" s="173">
        <f>D43-E43+E65</f>
        <v>39338.990000000005</v>
      </c>
    </row>
  </sheetData>
  <mergeCells count="35">
    <mergeCell ref="B55:E55"/>
    <mergeCell ref="C60:E60"/>
    <mergeCell ref="C62:E62"/>
    <mergeCell ref="C63:E63"/>
    <mergeCell ref="C40:C41"/>
    <mergeCell ref="D40:D41"/>
    <mergeCell ref="E40:E41"/>
    <mergeCell ref="C43:C44"/>
    <mergeCell ref="D43:D44"/>
    <mergeCell ref="E43:E44"/>
    <mergeCell ref="C31:C32"/>
    <mergeCell ref="D31:D32"/>
    <mergeCell ref="E31:E32"/>
    <mergeCell ref="C36:C37"/>
    <mergeCell ref="D36:D37"/>
    <mergeCell ref="E36:E37"/>
    <mergeCell ref="C18:C19"/>
    <mergeCell ref="D18:D19"/>
    <mergeCell ref="E18:E19"/>
    <mergeCell ref="C26:C27"/>
    <mergeCell ref="D26:D27"/>
    <mergeCell ref="E26:E27"/>
    <mergeCell ref="C8:E8"/>
    <mergeCell ref="C12:C13"/>
    <mergeCell ref="D12:D13"/>
    <mergeCell ref="E12:E13"/>
    <mergeCell ref="C14:C15"/>
    <mergeCell ref="D14:D15"/>
    <mergeCell ref="E14:E15"/>
    <mergeCell ref="B1:E1"/>
    <mergeCell ref="B2:E2"/>
    <mergeCell ref="B3:E3"/>
    <mergeCell ref="B5:B7"/>
    <mergeCell ref="C5:E5"/>
    <mergeCell ref="C6:E6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невского,19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UKNuser</dc:creator>
  <cp:lastModifiedBy>UKNuser</cp:lastModifiedBy>
  <dcterms:created xsi:type="dcterms:W3CDTF">2014-03-31T01:18:45Z</dcterms:created>
  <dcterms:modified xsi:type="dcterms:W3CDTF">2014-03-31T01:19:41Z</dcterms:modified>
</cp:coreProperties>
</file>